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Выбор поставщик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Андрей</author>
    <author>*</author>
  </authors>
  <commentList>
    <comment ref="C4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Конкурентоспособность себестоимости (цена поставщика+все расходы, понесенные до момента размещения товара на складе Вашей Компании) товара на рынке Вашей Компании</t>
        </r>
      </text>
    </comment>
    <comment ref="D4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Соответствие качества продукции требованиям Вашей Компании</t>
        </r>
      </text>
    </comment>
    <comment ref="E4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Сумма денежных средств в пути, условия и сроки оплаты</t>
        </r>
      </text>
    </comment>
    <comment ref="H4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Качество обслуживание Вас, как покупателя</t>
        </r>
      </text>
    </comment>
    <comment ref="I4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Соответствие МНО потребности Вашей Компании</t>
        </r>
      </text>
    </comment>
    <comment ref="J4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Готовность поставщика производить и отгружать товар в любое время</t>
        </r>
      </text>
    </comment>
    <comment ref="B5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Конкурентоспособность себестоимости (цена поставщика+все расходы, понесенные до момента размещения товара на складе Вашей Компании) товара на рынке Вашей Компании</t>
        </r>
      </text>
    </comment>
    <comment ref="B6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Соответствие качества продукции требованиям Вашей Компании</t>
        </r>
      </text>
    </comment>
    <comment ref="B7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Сумма денежных средств в пути, условия и сроки оплаты</t>
        </r>
      </text>
    </comment>
    <comment ref="B10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Качество обслуживание Вас, как покупателя</t>
        </r>
      </text>
    </comment>
    <comment ref="B11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Соответствие МНО потребности Вашей Компании</t>
        </r>
      </text>
    </comment>
    <comment ref="B12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Готовность поставщика производить и отгружать товар в любое время</t>
        </r>
      </text>
    </comment>
    <comment ref="D5" authorId="0">
      <text>
        <r>
          <rPr>
            <b/>
            <sz val="10"/>
            <rFont val="Tahoma"/>
            <family val="2"/>
          </rPr>
          <t>Андрей: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Сравниваем "</t>
        </r>
        <r>
          <rPr>
            <u val="single"/>
            <sz val="10"/>
            <color indexed="10"/>
            <rFont val="Tahoma"/>
            <family val="2"/>
          </rPr>
          <t>левый</t>
        </r>
        <r>
          <rPr>
            <sz val="10"/>
            <rFont val="Tahoma"/>
            <family val="2"/>
          </rPr>
          <t>" фактор с "</t>
        </r>
        <r>
          <rPr>
            <u val="single"/>
            <sz val="10"/>
            <color indexed="10"/>
            <rFont val="Tahoma"/>
            <family val="2"/>
          </rPr>
          <t>верхним</t>
        </r>
        <r>
          <rPr>
            <sz val="10"/>
            <rFont val="Tahoma"/>
            <family val="2"/>
          </rPr>
          <t>". Возможные результаты сравнения: 
• 1 – факторы равнозначны;
• 3 – незначительное предпочтение;
• 5 – существенное предпочтение;
• 7 – очевидное предпочтение;
• 9 – абсолютное предпочтение;
• 2, 4, 6, 8 – промежуточные значения между соседними значениями шкалы.
Если "</t>
        </r>
        <r>
          <rPr>
            <sz val="10"/>
            <color indexed="10"/>
            <rFont val="Tahoma"/>
            <family val="2"/>
          </rPr>
          <t>верхний</t>
        </r>
        <r>
          <rPr>
            <sz val="10"/>
            <rFont val="Tahoma"/>
            <family val="2"/>
          </rPr>
          <t>" фактор важнее "</t>
        </r>
        <r>
          <rPr>
            <sz val="10"/>
            <color indexed="10"/>
            <rFont val="Tahoma"/>
            <family val="2"/>
          </rPr>
          <t>левого</t>
        </r>
        <r>
          <rPr>
            <sz val="10"/>
            <rFont val="Tahoma"/>
            <family val="2"/>
          </rPr>
          <t>", то используются обратные значения:
1/3, 1/5, 1/7, 1/9
и
1/2, 1/4, 1/6, 1/8 - промежуточные значения между соседними значениями шкалы.</t>
        </r>
      </text>
    </comment>
    <comment ref="D26" authorId="0">
      <text>
        <r>
          <rPr>
            <b/>
            <sz val="10"/>
            <rFont val="Tahoma"/>
            <family val="2"/>
          </rPr>
          <t>Андрей:</t>
        </r>
        <r>
          <rPr>
            <sz val="10"/>
            <rFont val="Tahoma"/>
            <family val="2"/>
          </rPr>
          <t xml:space="preserve">
Сравниваем "левого" поставщика с "верхним". Возможные результаты сравнения: 
• 1 – поставщики равнозначны;
• 3 – незначительное предпочтение;
• 5 – существенное предпочтение;
• 7 – очевидное предпочтение;
• 9 – абсолютное предпочтение;
• 2, 4, 6, 8 – промежуточные значения между соседними значениями шкалы.
Если "верхний" поставщик предпочтительнее "левого", то используются обратные значения:
1/3, 1/5, 1/7, 1/9
и
1/2, 1/4, 1/6, 1/8 - промежуточные значения между соседними значениями шкалы.</t>
        </r>
      </text>
    </comment>
    <comment ref="B4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Вы можете сократить количество и переименовать факторы. При сокращении количества факторов необходимо оставлять пустыми самые нижние ячейки диапазона В5:В14</t>
        </r>
      </text>
    </comment>
    <comment ref="B25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Вы можете сократить количество и переименовать поставщиков. При сокращении количества поставщиков необходимо оставлять пустыми самые нижние ячейки диапазона В26:В29</t>
        </r>
      </text>
    </comment>
    <comment ref="AK2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ПРИМЕЧАНИЕ!</t>
        </r>
      </text>
    </comment>
    <comment ref="B1" authorId="1">
      <text>
        <r>
          <rPr>
            <b/>
            <sz val="10"/>
            <rFont val="Tahoma"/>
            <family val="2"/>
          </rPr>
          <t>E-mail:</t>
        </r>
        <r>
          <rPr>
            <sz val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logistyk@mail.ru</t>
        </r>
      </text>
    </comment>
    <comment ref="B22" authorId="1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Если в оценке факторов  отсутствует логика, то здесь появляется соответствующий сигнал.</t>
        </r>
      </text>
    </comment>
    <comment ref="B37" authorId="1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Если в оценке поставщиков отсутствует логика, то здесь появляется соответствующий сигнал.</t>
        </r>
      </text>
    </comment>
  </commentList>
</comments>
</file>

<file path=xl/sharedStrings.xml><?xml version="1.0" encoding="utf-8"?>
<sst xmlns="http://schemas.openxmlformats.org/spreadsheetml/2006/main" count="212" uniqueCount="144">
  <si>
    <t>Поставщики</t>
  </si>
  <si>
    <t>Сроки поставок</t>
  </si>
  <si>
    <t>Вес фактора</t>
  </si>
  <si>
    <t>Лямбда=</t>
  </si>
  <si>
    <t>ИС</t>
  </si>
  <si>
    <t>ОС</t>
  </si>
  <si>
    <t>оценка</t>
  </si>
  <si>
    <t>ИС=</t>
  </si>
  <si>
    <t>ОС=</t>
  </si>
  <si>
    <t>Оценка поставщика</t>
  </si>
  <si>
    <t>Качество</t>
  </si>
  <si>
    <t>Финансовые условия</t>
  </si>
  <si>
    <t>Соблюдение сроков поставок</t>
  </si>
  <si>
    <t>Качество обслуживания</t>
  </si>
  <si>
    <t>Минимальная норма отгрузки</t>
  </si>
  <si>
    <t>Готовность к поставке</t>
  </si>
  <si>
    <t>Порядок удовлетворения рекламаций</t>
  </si>
  <si>
    <t>Степень 
1/10</t>
  </si>
  <si>
    <t>Произведение</t>
  </si>
  <si>
    <t>d5</t>
  </si>
  <si>
    <t>d6</t>
  </si>
  <si>
    <t>d7</t>
  </si>
  <si>
    <t>d8</t>
  </si>
  <si>
    <t>d9</t>
  </si>
  <si>
    <t>d10</t>
  </si>
  <si>
    <t>d11</t>
  </si>
  <si>
    <t>l5</t>
  </si>
  <si>
    <t>l6</t>
  </si>
  <si>
    <t>l7</t>
  </si>
  <si>
    <t>l8</t>
  </si>
  <si>
    <t>l9</t>
  </si>
  <si>
    <t>l10</t>
  </si>
  <si>
    <t>l11</t>
  </si>
  <si>
    <t>k5</t>
  </si>
  <si>
    <t>k6</t>
  </si>
  <si>
    <t>k7</t>
  </si>
  <si>
    <t>k8</t>
  </si>
  <si>
    <t>k9</t>
  </si>
  <si>
    <t>k10</t>
  </si>
  <si>
    <t>j5</t>
  </si>
  <si>
    <t>j6</t>
  </si>
  <si>
    <t>j7</t>
  </si>
  <si>
    <t>j8</t>
  </si>
  <si>
    <t>j9</t>
  </si>
  <si>
    <t>i5</t>
  </si>
  <si>
    <t>i6</t>
  </si>
  <si>
    <t>i7</t>
  </si>
  <si>
    <t>i8</t>
  </si>
  <si>
    <t>h5</t>
  </si>
  <si>
    <t>h6</t>
  </si>
  <si>
    <t>h7</t>
  </si>
  <si>
    <t>g5</t>
  </si>
  <si>
    <t>g6</t>
  </si>
  <si>
    <t>f5</t>
  </si>
  <si>
    <t>c5</t>
  </si>
  <si>
    <t>c6</t>
  </si>
  <si>
    <t>c7</t>
  </si>
  <si>
    <t>c8</t>
  </si>
  <si>
    <t>c9</t>
  </si>
  <si>
    <t>c10</t>
  </si>
  <si>
    <t>c11</t>
  </si>
  <si>
    <t>e5</t>
  </si>
  <si>
    <t>e6</t>
  </si>
  <si>
    <t>e7</t>
  </si>
  <si>
    <t>e8</t>
  </si>
  <si>
    <t>e9</t>
  </si>
  <si>
    <t>e10</t>
  </si>
  <si>
    <t>e11</t>
  </si>
  <si>
    <t>f6</t>
  </si>
  <si>
    <t>f7</t>
  </si>
  <si>
    <t>f8</t>
  </si>
  <si>
    <t>f9</t>
  </si>
  <si>
    <t>f10</t>
  </si>
  <si>
    <t>f11</t>
  </si>
  <si>
    <t>g7</t>
  </si>
  <si>
    <t>g8</t>
  </si>
  <si>
    <t>g9</t>
  </si>
  <si>
    <t>g10</t>
  </si>
  <si>
    <t>g11</t>
  </si>
  <si>
    <t>h8</t>
  </si>
  <si>
    <t>h9</t>
  </si>
  <si>
    <t>h10</t>
  </si>
  <si>
    <t>h11</t>
  </si>
  <si>
    <t>i9</t>
  </si>
  <si>
    <t>i10</t>
  </si>
  <si>
    <t>i11</t>
  </si>
  <si>
    <t>j10</t>
  </si>
  <si>
    <t>j11</t>
  </si>
  <si>
    <t>k11</t>
  </si>
  <si>
    <t>o5</t>
  </si>
  <si>
    <t>o6</t>
  </si>
  <si>
    <t>o7</t>
  </si>
  <si>
    <t>o8</t>
  </si>
  <si>
    <t>o9</t>
  </si>
  <si>
    <t>o10</t>
  </si>
  <si>
    <t>o11</t>
  </si>
  <si>
    <t>o12</t>
  </si>
  <si>
    <t>c13</t>
  </si>
  <si>
    <t>d13</t>
  </si>
  <si>
    <t>e13</t>
  </si>
  <si>
    <t>f13</t>
  </si>
  <si>
    <t>g13</t>
  </si>
  <si>
    <t>h13</t>
  </si>
  <si>
    <t>i13</t>
  </si>
  <si>
    <t>j13</t>
  </si>
  <si>
    <t>k13</t>
  </si>
  <si>
    <t>l13</t>
  </si>
  <si>
    <t>Себестоимость товара</t>
  </si>
  <si>
    <t>Производитель</t>
  </si>
  <si>
    <t>Дилер</t>
  </si>
  <si>
    <t>Дистрибьютор2</t>
  </si>
  <si>
    <t>Вы можете изменять только ячейки зеленого цвета</t>
  </si>
  <si>
    <t>c12</t>
  </si>
  <si>
    <t>d12</t>
  </si>
  <si>
    <t>e12</t>
  </si>
  <si>
    <t>f12</t>
  </si>
  <si>
    <t>g12</t>
  </si>
  <si>
    <t>h12</t>
  </si>
  <si>
    <t>i12</t>
  </si>
  <si>
    <t>j12</t>
  </si>
  <si>
    <t>k12</t>
  </si>
  <si>
    <t>l12</t>
  </si>
  <si>
    <t>o13</t>
  </si>
  <si>
    <t>o14</t>
  </si>
  <si>
    <t>c15</t>
  </si>
  <si>
    <t>d15</t>
  </si>
  <si>
    <t>e15</t>
  </si>
  <si>
    <t>f15</t>
  </si>
  <si>
    <t>g15</t>
  </si>
  <si>
    <t>h15</t>
  </si>
  <si>
    <t>i15</t>
  </si>
  <si>
    <t>j15</t>
  </si>
  <si>
    <t>k15</t>
  </si>
  <si>
    <t>l15</t>
  </si>
  <si>
    <t>Факторы</t>
  </si>
  <si>
    <t>Вес оценки</t>
  </si>
  <si>
    <t>Рейтинг поставщика</t>
  </si>
  <si>
    <t>Дистрибьютор1</t>
  </si>
  <si>
    <t>Комплексность удовлетворения спроса</t>
  </si>
  <si>
    <t>Количество факторов</t>
  </si>
  <si>
    <t>СИ</t>
  </si>
  <si>
    <r>
      <t xml:space="preserve">  Внимательно</t>
    </r>
    <r>
      <rPr>
        <b/>
        <sz val="14"/>
        <rFont val="Arial"/>
        <family val="2"/>
      </rPr>
      <t xml:space="preserve"> читайте </t>
    </r>
    <r>
      <rPr>
        <b/>
        <sz val="14"/>
        <color indexed="10"/>
        <rFont val="Arial"/>
        <family val="2"/>
      </rPr>
      <t>примечания</t>
    </r>
    <r>
      <rPr>
        <b/>
        <sz val="14"/>
        <rFont val="Arial"/>
        <family val="2"/>
      </rPr>
      <t xml:space="preserve"> к ячейкам</t>
    </r>
  </si>
  <si>
    <t>Автор: Фишер Андрей</t>
  </si>
  <si>
    <t>г. Владивосток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</si>
</sst>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14"/>
      <color indexed="10"/>
      <name val="Arial"/>
      <family val="2"/>
    </font>
    <font>
      <b/>
      <sz val="10"/>
      <color indexed="18"/>
      <name val="Times New Roman"/>
      <family val="1"/>
    </font>
    <font>
      <b/>
      <sz val="10"/>
      <color indexed="18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sz val="10"/>
      <name val="Arial Cyr"/>
      <family val="0"/>
    </font>
    <font>
      <sz val="24"/>
      <color indexed="12"/>
      <name val="Arial Cyr"/>
      <family val="0"/>
    </font>
    <font>
      <b/>
      <sz val="26"/>
      <color indexed="10"/>
      <name val="Arial"/>
      <family val="2"/>
    </font>
    <font>
      <sz val="10"/>
      <name val="Tahoma"/>
      <family val="2"/>
    </font>
    <font>
      <u val="single"/>
      <sz val="10"/>
      <color indexed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2"/>
      <color indexed="12"/>
      <name val="Comic Sans MS"/>
      <family val="4"/>
    </font>
    <font>
      <b/>
      <sz val="20"/>
      <color indexed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2"/>
      <name val="Tahoma"/>
      <family val="2"/>
    </font>
    <font>
      <b/>
      <sz val="14"/>
      <color indexed="57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2" fontId="7" fillId="3" borderId="6" xfId="0" applyNumberFormat="1" applyFont="1" applyFill="1" applyBorder="1" applyAlignment="1">
      <alignment horizontal="center" wrapText="1"/>
    </xf>
    <xf numFmtId="2" fontId="7" fillId="4" borderId="7" xfId="0" applyNumberFormat="1" applyFont="1" applyFill="1" applyBorder="1" applyAlignment="1" applyProtection="1">
      <alignment horizontal="center" wrapText="1"/>
      <protection hidden="1"/>
    </xf>
    <xf numFmtId="2" fontId="7" fillId="4" borderId="8" xfId="0" applyNumberFormat="1" applyFont="1" applyFill="1" applyBorder="1" applyAlignment="1" applyProtection="1">
      <alignment horizontal="center" wrapText="1"/>
      <protection hidden="1"/>
    </xf>
    <xf numFmtId="2" fontId="7" fillId="4" borderId="9" xfId="0" applyNumberFormat="1" applyFont="1" applyFill="1" applyBorder="1" applyAlignment="1" applyProtection="1">
      <alignment horizontal="center" wrapText="1"/>
      <protection hidden="1"/>
    </xf>
    <xf numFmtId="2" fontId="7" fillId="4" borderId="3" xfId="0" applyNumberFormat="1" applyFont="1" applyFill="1" applyBorder="1" applyAlignment="1" applyProtection="1">
      <alignment horizontal="center" wrapText="1"/>
      <protection hidden="1"/>
    </xf>
    <xf numFmtId="2" fontId="7" fillId="5" borderId="10" xfId="0" applyNumberFormat="1" applyFont="1" applyFill="1" applyBorder="1" applyAlignment="1" applyProtection="1">
      <alignment horizontal="center" wrapText="1"/>
      <protection hidden="1"/>
    </xf>
    <xf numFmtId="2" fontId="0" fillId="5" borderId="11" xfId="0" applyNumberFormat="1" applyFill="1" applyBorder="1" applyAlignment="1" applyProtection="1">
      <alignment/>
      <protection hidden="1"/>
    </xf>
    <xf numFmtId="2" fontId="0" fillId="5" borderId="12" xfId="0" applyNumberFormat="1" applyFill="1" applyBorder="1" applyAlignment="1" applyProtection="1">
      <alignment/>
      <protection hidden="1"/>
    </xf>
    <xf numFmtId="2" fontId="0" fillId="5" borderId="5" xfId="0" applyNumberFormat="1" applyFill="1" applyBorder="1" applyAlignment="1" applyProtection="1">
      <alignment/>
      <protection hidden="1"/>
    </xf>
    <xf numFmtId="2" fontId="0" fillId="5" borderId="13" xfId="0" applyNumberFormat="1" applyFill="1" applyBorder="1" applyAlignment="1" applyProtection="1">
      <alignment/>
      <protection hidden="1"/>
    </xf>
    <xf numFmtId="2" fontId="0" fillId="5" borderId="14" xfId="0" applyNumberFormat="1" applyFill="1" applyBorder="1" applyAlignment="1" applyProtection="1">
      <alignment/>
      <protection hidden="1"/>
    </xf>
    <xf numFmtId="1" fontId="9" fillId="5" borderId="10" xfId="0" applyNumberFormat="1" applyFont="1" applyFill="1" applyBorder="1" applyAlignment="1" applyProtection="1">
      <alignment horizontal="center" wrapText="1"/>
      <protection/>
    </xf>
    <xf numFmtId="1" fontId="9" fillId="5" borderId="3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1" fontId="10" fillId="5" borderId="3" xfId="0" applyNumberFormat="1" applyFont="1" applyFill="1" applyBorder="1" applyAlignment="1">
      <alignment/>
    </xf>
    <xf numFmtId="2" fontId="4" fillId="2" borderId="15" xfId="0" applyNumberFormat="1" applyFont="1" applyFill="1" applyBorder="1" applyAlignment="1" applyProtection="1">
      <alignment horizontal="center" wrapText="1"/>
      <protection/>
    </xf>
    <xf numFmtId="2" fontId="4" fillId="2" borderId="15" xfId="0" applyNumberFormat="1" applyFont="1" applyFill="1" applyBorder="1" applyAlignment="1" applyProtection="1">
      <alignment horizontal="center" wrapText="1"/>
      <protection hidden="1"/>
    </xf>
    <xf numFmtId="2" fontId="0" fillId="0" borderId="0" xfId="0" applyNumberFormat="1" applyFont="1" applyAlignment="1">
      <alignment/>
    </xf>
    <xf numFmtId="2" fontId="1" fillId="3" borderId="3" xfId="0" applyNumberFormat="1" applyFont="1" applyFill="1" applyBorder="1" applyAlignment="1">
      <alignment/>
    </xf>
    <xf numFmtId="2" fontId="1" fillId="3" borderId="16" xfId="0" applyNumberFormat="1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7" fillId="3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 applyProtection="1">
      <alignment/>
      <protection hidden="1"/>
    </xf>
    <xf numFmtId="2" fontId="11" fillId="0" borderId="22" xfId="0" applyNumberFormat="1" applyFont="1" applyBorder="1" applyAlignment="1" applyProtection="1">
      <alignment/>
      <protection hidden="1"/>
    </xf>
    <xf numFmtId="2" fontId="11" fillId="0" borderId="12" xfId="0" applyNumberFormat="1" applyFont="1" applyBorder="1" applyAlignment="1" applyProtection="1">
      <alignment/>
      <protection hidden="1"/>
    </xf>
    <xf numFmtId="2" fontId="11" fillId="0" borderId="23" xfId="0" applyNumberFormat="1" applyFont="1" applyBorder="1" applyAlignment="1" applyProtection="1">
      <alignment/>
      <protection hidden="1"/>
    </xf>
    <xf numFmtId="2" fontId="0" fillId="5" borderId="11" xfId="0" applyNumberFormat="1" applyFont="1" applyFill="1" applyBorder="1" applyAlignment="1" applyProtection="1">
      <alignment/>
      <protection hidden="1"/>
    </xf>
    <xf numFmtId="2" fontId="0" fillId="5" borderId="12" xfId="0" applyNumberFormat="1" applyFont="1" applyFill="1" applyBorder="1" applyAlignment="1" applyProtection="1">
      <alignment/>
      <protection hidden="1"/>
    </xf>
    <xf numFmtId="2" fontId="0" fillId="5" borderId="23" xfId="0" applyNumberFormat="1" applyFont="1" applyFill="1" applyBorder="1" applyAlignment="1" applyProtection="1">
      <alignment/>
      <protection hidden="1"/>
    </xf>
    <xf numFmtId="2" fontId="0" fillId="5" borderId="5" xfId="0" applyNumberFormat="1" applyFont="1" applyFill="1" applyBorder="1" applyAlignment="1" applyProtection="1">
      <alignment/>
      <protection hidden="1"/>
    </xf>
    <xf numFmtId="2" fontId="0" fillId="5" borderId="13" xfId="0" applyNumberFormat="1" applyFont="1" applyFill="1" applyBorder="1" applyAlignment="1" applyProtection="1">
      <alignment/>
      <protection hidden="1"/>
    </xf>
    <xf numFmtId="0" fontId="7" fillId="2" borderId="4" xfId="0" applyFont="1" applyFill="1" applyBorder="1" applyAlignment="1" applyProtection="1">
      <alignment horizontal="center" vertical="center" textRotation="90" wrapText="1"/>
      <protection hidden="1"/>
    </xf>
    <xf numFmtId="0" fontId="7" fillId="2" borderId="1" xfId="0" applyFont="1" applyFill="1" applyBorder="1" applyAlignment="1" applyProtection="1">
      <alignment horizontal="center" vertical="center" textRotation="90" wrapText="1"/>
      <protection hidden="1"/>
    </xf>
    <xf numFmtId="0" fontId="7" fillId="2" borderId="24" xfId="0" applyFont="1" applyFill="1" applyBorder="1" applyAlignment="1" applyProtection="1">
      <alignment horizontal="center" vertical="center" textRotation="90" wrapText="1"/>
      <protection hidden="1"/>
    </xf>
    <xf numFmtId="0" fontId="1" fillId="0" borderId="17" xfId="0" applyFont="1" applyBorder="1" applyAlignment="1" applyProtection="1">
      <alignment/>
      <protection hidden="1"/>
    </xf>
    <xf numFmtId="0" fontId="7" fillId="2" borderId="7" xfId="0" applyFont="1" applyFill="1" applyBorder="1" applyAlignment="1" applyProtection="1">
      <alignment horizontal="center" vertical="center" textRotation="90" wrapText="1"/>
      <protection hidden="1"/>
    </xf>
    <xf numFmtId="0" fontId="7" fillId="2" borderId="8" xfId="0" applyFont="1" applyFill="1" applyBorder="1" applyAlignment="1" applyProtection="1">
      <alignment horizontal="center" vertical="center" textRotation="90" wrapText="1"/>
      <protection hidden="1"/>
    </xf>
    <xf numFmtId="0" fontId="7" fillId="2" borderId="25" xfId="0" applyFont="1" applyFill="1" applyBorder="1" applyAlignment="1" applyProtection="1">
      <alignment horizontal="center" vertical="center" textRotation="90" wrapText="1"/>
      <protection hidden="1"/>
    </xf>
    <xf numFmtId="0" fontId="7" fillId="2" borderId="26" xfId="0" applyFont="1" applyFill="1" applyBorder="1" applyAlignment="1" applyProtection="1">
      <alignment horizontal="center" vertical="center" textRotation="90" wrapText="1"/>
      <protection hidden="1"/>
    </xf>
    <xf numFmtId="0" fontId="7" fillId="2" borderId="27" xfId="0" applyFont="1" applyFill="1" applyBorder="1" applyAlignment="1" applyProtection="1">
      <alignment horizontal="center" vertical="center" textRotation="90" wrapText="1"/>
      <protection hidden="1"/>
    </xf>
    <xf numFmtId="0" fontId="1" fillId="0" borderId="24" xfId="0" applyFont="1" applyBorder="1" applyAlignment="1">
      <alignment horizontal="center" vertical="center"/>
    </xf>
    <xf numFmtId="0" fontId="1" fillId="3" borderId="13" xfId="0" applyFont="1" applyFill="1" applyBorder="1" applyAlignment="1">
      <alignment/>
    </xf>
    <xf numFmtId="1" fontId="10" fillId="5" borderId="28" xfId="0" applyNumberFormat="1" applyFont="1" applyFill="1" applyBorder="1" applyAlignment="1">
      <alignment/>
    </xf>
    <xf numFmtId="2" fontId="1" fillId="3" borderId="6" xfId="0" applyNumberFormat="1" applyFont="1" applyFill="1" applyBorder="1" applyAlignment="1">
      <alignment/>
    </xf>
    <xf numFmtId="2" fontId="1" fillId="3" borderId="29" xfId="0" applyNumberFormat="1" applyFont="1" applyFill="1" applyBorder="1" applyAlignment="1">
      <alignment/>
    </xf>
    <xf numFmtId="2" fontId="1" fillId="5" borderId="10" xfId="0" applyNumberFormat="1" applyFont="1" applyFill="1" applyBorder="1" applyAlignment="1" applyProtection="1">
      <alignment/>
      <protection hidden="1"/>
    </xf>
    <xf numFmtId="2" fontId="1" fillId="5" borderId="6" xfId="0" applyNumberFormat="1" applyFont="1" applyFill="1" applyBorder="1" applyAlignment="1" applyProtection="1">
      <alignment/>
      <protection hidden="1"/>
    </xf>
    <xf numFmtId="0" fontId="1" fillId="3" borderId="14" xfId="0" applyFont="1" applyFill="1" applyBorder="1" applyAlignment="1">
      <alignment/>
    </xf>
    <xf numFmtId="2" fontId="1" fillId="4" borderId="30" xfId="0" applyNumberFormat="1" applyFont="1" applyFill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2" fontId="0" fillId="5" borderId="31" xfId="0" applyNumberFormat="1" applyFill="1" applyBorder="1" applyAlignment="1" applyProtection="1">
      <alignment/>
      <protection hidden="1"/>
    </xf>
    <xf numFmtId="2" fontId="11" fillId="0" borderId="32" xfId="0" applyNumberFormat="1" applyFont="1" applyBorder="1" applyAlignment="1" applyProtection="1">
      <alignment/>
      <protection hidden="1"/>
    </xf>
    <xf numFmtId="2" fontId="11" fillId="0" borderId="33" xfId="0" applyNumberFormat="1" applyFont="1" applyBorder="1" applyAlignment="1" applyProtection="1">
      <alignment/>
      <protection hidden="1"/>
    </xf>
    <xf numFmtId="2" fontId="11" fillId="0" borderId="15" xfId="0" applyNumberFormat="1" applyFont="1" applyBorder="1" applyAlignment="1" applyProtection="1">
      <alignment/>
      <protection hidden="1"/>
    </xf>
    <xf numFmtId="173" fontId="17" fillId="0" borderId="11" xfId="0" applyNumberFormat="1" applyFont="1" applyFill="1" applyBorder="1" applyAlignment="1" applyProtection="1">
      <alignment horizontal="center" vertical="center"/>
      <protection hidden="1"/>
    </xf>
    <xf numFmtId="173" fontId="17" fillId="0" borderId="12" xfId="0" applyNumberFormat="1" applyFont="1" applyFill="1" applyBorder="1" applyAlignment="1" applyProtection="1">
      <alignment horizontal="center" vertical="center"/>
      <protection hidden="1"/>
    </xf>
    <xf numFmtId="173" fontId="17" fillId="0" borderId="31" xfId="0" applyNumberFormat="1" applyFont="1" applyFill="1" applyBorder="1" applyAlignment="1" applyProtection="1">
      <alignment horizontal="center" vertical="center"/>
      <protection hidden="1"/>
    </xf>
    <xf numFmtId="2" fontId="7" fillId="3" borderId="29" xfId="0" applyNumberFormat="1" applyFont="1" applyFill="1" applyBorder="1" applyAlignment="1">
      <alignment horizontal="center" wrapText="1"/>
    </xf>
    <xf numFmtId="2" fontId="7" fillId="3" borderId="16" xfId="0" applyNumberFormat="1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 applyProtection="1">
      <alignment horizontal="center" wrapText="1"/>
      <protection hidden="1"/>
    </xf>
    <xf numFmtId="2" fontId="7" fillId="5" borderId="6" xfId="0" applyNumberFormat="1" applyFont="1" applyFill="1" applyBorder="1" applyAlignment="1" applyProtection="1">
      <alignment horizontal="center" wrapText="1"/>
      <protection hidden="1"/>
    </xf>
    <xf numFmtId="2" fontId="7" fillId="5" borderId="9" xfId="0" applyNumberFormat="1" applyFont="1" applyFill="1" applyBorder="1" applyAlignment="1" applyProtection="1">
      <alignment horizontal="center" wrapText="1"/>
      <protection hidden="1"/>
    </xf>
    <xf numFmtId="2" fontId="7" fillId="5" borderId="7" xfId="0" applyNumberFormat="1" applyFont="1" applyFill="1" applyBorder="1" applyAlignment="1" applyProtection="1">
      <alignment horizontal="center" wrapText="1"/>
      <protection hidden="1"/>
    </xf>
    <xf numFmtId="2" fontId="7" fillId="5" borderId="8" xfId="0" applyNumberFormat="1" applyFont="1" applyFill="1" applyBorder="1" applyAlignment="1" applyProtection="1">
      <alignment horizontal="center" wrapText="1"/>
      <protection hidden="1"/>
    </xf>
    <xf numFmtId="2" fontId="3" fillId="5" borderId="34" xfId="0" applyNumberFormat="1" applyFont="1" applyFill="1" applyBorder="1" applyAlignment="1" applyProtection="1">
      <alignment horizontal="center" wrapText="1"/>
      <protection hidden="1"/>
    </xf>
    <xf numFmtId="2" fontId="3" fillId="5" borderId="35" xfId="0" applyNumberFormat="1" applyFont="1" applyFill="1" applyBorder="1" applyAlignment="1" applyProtection="1">
      <alignment horizontal="center" wrapText="1"/>
      <protection hidden="1"/>
    </xf>
    <xf numFmtId="2" fontId="3" fillId="5" borderId="25" xfId="0" applyNumberFormat="1" applyFont="1" applyFill="1" applyBorder="1" applyAlignment="1" applyProtection="1">
      <alignment horizontal="center" wrapText="1"/>
      <protection hidden="1"/>
    </xf>
    <xf numFmtId="0" fontId="2" fillId="2" borderId="5" xfId="0" applyFont="1" applyFill="1" applyBorder="1" applyAlignment="1">
      <alignment vertical="top" wrapText="1"/>
    </xf>
    <xf numFmtId="2" fontId="4" fillId="2" borderId="22" xfId="0" applyNumberFormat="1" applyFont="1" applyFill="1" applyBorder="1" applyAlignment="1" applyProtection="1">
      <alignment wrapText="1"/>
      <protection hidden="1"/>
    </xf>
    <xf numFmtId="2" fontId="4" fillId="2" borderId="32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Border="1" applyAlignment="1">
      <alignment horizontal="center" wrapText="1"/>
    </xf>
    <xf numFmtId="1" fontId="10" fillId="5" borderId="10" xfId="0" applyNumberFormat="1" applyFont="1" applyFill="1" applyBorder="1" applyAlignment="1">
      <alignment/>
    </xf>
    <xf numFmtId="2" fontId="1" fillId="4" borderId="9" xfId="0" applyNumberFormat="1" applyFont="1" applyFill="1" applyBorder="1" applyAlignment="1" applyProtection="1">
      <alignment/>
      <protection hidden="1"/>
    </xf>
    <xf numFmtId="2" fontId="1" fillId="4" borderId="7" xfId="0" applyNumberFormat="1" applyFont="1" applyFill="1" applyBorder="1" applyAlignment="1" applyProtection="1">
      <alignment/>
      <protection hidden="1"/>
    </xf>
    <xf numFmtId="2" fontId="1" fillId="5" borderId="3" xfId="0" applyNumberFormat="1" applyFont="1" applyFill="1" applyBorder="1" applyAlignment="1" applyProtection="1">
      <alignment/>
      <protection hidden="1"/>
    </xf>
    <xf numFmtId="2" fontId="1" fillId="5" borderId="9" xfId="0" applyNumberFormat="1" applyFont="1" applyFill="1" applyBorder="1" applyAlignment="1" applyProtection="1">
      <alignment/>
      <protection hidden="1"/>
    </xf>
    <xf numFmtId="2" fontId="1" fillId="5" borderId="7" xfId="0" applyNumberFormat="1" applyFont="1" applyFill="1" applyBorder="1" applyAlignment="1" applyProtection="1">
      <alignment/>
      <protection hidden="1"/>
    </xf>
    <xf numFmtId="2" fontId="1" fillId="5" borderId="8" xfId="0" applyNumberFormat="1" applyFont="1" applyFill="1" applyBorder="1" applyAlignment="1" applyProtection="1">
      <alignment/>
      <protection hidden="1"/>
    </xf>
    <xf numFmtId="174" fontId="3" fillId="5" borderId="34" xfId="0" applyNumberFormat="1" applyFont="1" applyFill="1" applyBorder="1" applyAlignment="1" applyProtection="1">
      <alignment horizontal="center" wrapText="1"/>
      <protection hidden="1"/>
    </xf>
    <xf numFmtId="174" fontId="3" fillId="5" borderId="35" xfId="0" applyNumberFormat="1" applyFont="1" applyFill="1" applyBorder="1" applyAlignment="1" applyProtection="1">
      <alignment horizontal="center"/>
      <protection hidden="1"/>
    </xf>
    <xf numFmtId="174" fontId="3" fillId="5" borderId="25" xfId="0" applyNumberFormat="1" applyFont="1" applyFill="1" applyBorder="1" applyAlignment="1" applyProtection="1">
      <alignment horizontal="center"/>
      <protection hidden="1"/>
    </xf>
    <xf numFmtId="174" fontId="3" fillId="5" borderId="35" xfId="0" applyNumberFormat="1" applyFont="1" applyFill="1" applyBorder="1" applyAlignment="1" applyProtection="1">
      <alignment horizontal="center" wrapText="1"/>
      <protection hidden="1"/>
    </xf>
    <xf numFmtId="174" fontId="3" fillId="5" borderId="25" xfId="0" applyNumberFormat="1" applyFont="1" applyFill="1" applyBorder="1" applyAlignment="1" applyProtection="1">
      <alignment horizontal="center" wrapText="1"/>
      <protection hidden="1"/>
    </xf>
    <xf numFmtId="0" fontId="7" fillId="2" borderId="36" xfId="0" applyFont="1" applyFill="1" applyBorder="1" applyAlignment="1" applyProtection="1">
      <alignment horizontal="left" vertical="center" wrapText="1"/>
      <protection hidden="1"/>
    </xf>
    <xf numFmtId="2" fontId="0" fillId="2" borderId="36" xfId="0" applyNumberFormat="1" applyFill="1" applyBorder="1" applyAlignment="1" applyProtection="1">
      <alignment horizontal="center"/>
      <protection hidden="1"/>
    </xf>
    <xf numFmtId="174" fontId="0" fillId="2" borderId="37" xfId="0" applyNumberFormat="1" applyFill="1" applyBorder="1" applyAlignment="1" applyProtection="1">
      <alignment horizontal="center"/>
      <protection hidden="1"/>
    </xf>
    <xf numFmtId="174" fontId="0" fillId="2" borderId="38" xfId="0" applyNumberFormat="1" applyFill="1" applyBorder="1" applyAlignment="1" applyProtection="1">
      <alignment horizontal="center"/>
      <protection hidden="1"/>
    </xf>
    <xf numFmtId="174" fontId="0" fillId="2" borderId="39" xfId="0" applyNumberFormat="1" applyFill="1" applyBorder="1" applyAlignment="1" applyProtection="1">
      <alignment horizontal="center"/>
      <protection hidden="1"/>
    </xf>
    <xf numFmtId="174" fontId="0" fillId="2" borderId="10" xfId="0" applyNumberFormat="1" applyFill="1" applyBorder="1" applyAlignment="1" applyProtection="1">
      <alignment horizontal="center"/>
      <protection hidden="1"/>
    </xf>
    <xf numFmtId="174" fontId="0" fillId="2" borderId="6" xfId="0" applyNumberFormat="1" applyFill="1" applyBorder="1" applyAlignment="1" applyProtection="1">
      <alignment horizontal="center"/>
      <protection hidden="1"/>
    </xf>
    <xf numFmtId="174" fontId="0" fillId="2" borderId="34" xfId="0" applyNumberFormat="1" applyFill="1" applyBorder="1" applyAlignment="1" applyProtection="1">
      <alignment horizontal="center"/>
      <protection hidden="1"/>
    </xf>
    <xf numFmtId="0" fontId="7" fillId="2" borderId="17" xfId="0" applyFont="1" applyFill="1" applyBorder="1" applyAlignment="1" applyProtection="1">
      <alignment horizontal="left" vertical="center" wrapText="1"/>
      <protection hidden="1"/>
    </xf>
    <xf numFmtId="2" fontId="0" fillId="2" borderId="17" xfId="0" applyNumberFormat="1" applyFill="1" applyBorder="1" applyAlignment="1" applyProtection="1">
      <alignment horizontal="center"/>
      <protection hidden="1"/>
    </xf>
    <xf numFmtId="174" fontId="0" fillId="2" borderId="9" xfId="0" applyNumberFormat="1" applyFill="1" applyBorder="1" applyAlignment="1" applyProtection="1">
      <alignment horizontal="center"/>
      <protection hidden="1"/>
    </xf>
    <xf numFmtId="174" fontId="0" fillId="2" borderId="3" xfId="0" applyNumberFormat="1" applyFill="1" applyBorder="1" applyAlignment="1" applyProtection="1">
      <alignment horizontal="center"/>
      <protection hidden="1"/>
    </xf>
    <xf numFmtId="174" fontId="0" fillId="2" borderId="16" xfId="0" applyNumberFormat="1" applyFill="1" applyBorder="1" applyAlignment="1" applyProtection="1">
      <alignment horizontal="center"/>
      <protection hidden="1"/>
    </xf>
    <xf numFmtId="174" fontId="0" fillId="2" borderId="35" xfId="0" applyNumberFormat="1" applyFill="1" applyBorder="1" applyAlignment="1" applyProtection="1">
      <alignment horizontal="center"/>
      <protection hidden="1"/>
    </xf>
    <xf numFmtId="0" fontId="7" fillId="2" borderId="14" xfId="0" applyFont="1" applyFill="1" applyBorder="1" applyAlignment="1" applyProtection="1">
      <alignment horizontal="left" vertical="center" wrapText="1"/>
      <protection hidden="1"/>
    </xf>
    <xf numFmtId="2" fontId="0" fillId="2" borderId="14" xfId="0" applyNumberFormat="1" applyFill="1" applyBorder="1" applyAlignment="1" applyProtection="1">
      <alignment horizontal="center"/>
      <protection hidden="1"/>
    </xf>
    <xf numFmtId="174" fontId="0" fillId="2" borderId="7" xfId="0" applyNumberFormat="1" applyFill="1" applyBorder="1" applyAlignment="1" applyProtection="1">
      <alignment horizontal="center"/>
      <protection hidden="1"/>
    </xf>
    <xf numFmtId="174" fontId="0" fillId="2" borderId="8" xfId="0" applyNumberFormat="1" applyFill="1" applyBorder="1" applyAlignment="1" applyProtection="1">
      <alignment horizontal="center"/>
      <protection hidden="1"/>
    </xf>
    <xf numFmtId="174" fontId="0" fillId="2" borderId="40" xfId="0" applyNumberFormat="1" applyFill="1" applyBorder="1" applyAlignment="1" applyProtection="1">
      <alignment horizontal="center"/>
      <protection hidden="1"/>
    </xf>
    <xf numFmtId="174" fontId="0" fillId="2" borderId="41" xfId="0" applyNumberFormat="1" applyFill="1" applyBorder="1" applyAlignment="1" applyProtection="1">
      <alignment horizontal="center"/>
      <protection hidden="1"/>
    </xf>
    <xf numFmtId="174" fontId="0" fillId="2" borderId="26" xfId="0" applyNumberFormat="1" applyFill="1" applyBorder="1" applyAlignment="1" applyProtection="1">
      <alignment horizontal="center"/>
      <protection hidden="1"/>
    </xf>
    <xf numFmtId="174" fontId="0" fillId="2" borderId="27" xfId="0" applyNumberFormat="1" applyFill="1" applyBorder="1" applyAlignment="1" applyProtection="1">
      <alignment horizontal="center"/>
      <protection hidden="1"/>
    </xf>
    <xf numFmtId="1" fontId="9" fillId="5" borderId="3" xfId="0" applyNumberFormat="1" applyFont="1" applyFill="1" applyBorder="1" applyAlignment="1" applyProtection="1">
      <alignment horizontal="center" wrapText="1"/>
      <protection hidden="1"/>
    </xf>
    <xf numFmtId="1" fontId="9" fillId="5" borderId="40" xfId="0" applyNumberFormat="1" applyFont="1" applyFill="1" applyBorder="1" applyAlignment="1" applyProtection="1">
      <alignment horizontal="center" wrapText="1"/>
      <protection hidden="1"/>
    </xf>
    <xf numFmtId="1" fontId="9" fillId="5" borderId="16" xfId="0" applyNumberFormat="1" applyFont="1" applyFill="1" applyBorder="1" applyAlignment="1" applyProtection="1">
      <alignment horizontal="center" wrapText="1"/>
      <protection hidden="1"/>
    </xf>
    <xf numFmtId="0" fontId="0" fillId="2" borderId="0" xfId="0" applyFill="1" applyAlignment="1">
      <alignment/>
    </xf>
    <xf numFmtId="0" fontId="22" fillId="2" borderId="0" xfId="0" applyFont="1" applyFill="1" applyAlignment="1" applyProtection="1">
      <alignment horizontal="center" vertical="center"/>
      <protection hidden="1"/>
    </xf>
    <xf numFmtId="173" fontId="17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2" fillId="2" borderId="0" xfId="0" applyFont="1" applyFill="1" applyAlignment="1" applyProtection="1">
      <alignment horizontal="left" vertical="center"/>
      <protection hidden="1"/>
    </xf>
    <xf numFmtId="173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173" fontId="23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 hidden="1"/>
    </xf>
    <xf numFmtId="0" fontId="0" fillId="2" borderId="3" xfId="0" applyFill="1" applyBorder="1" applyAlignment="1">
      <alignment/>
    </xf>
    <xf numFmtId="0" fontId="7" fillId="2" borderId="2" xfId="0" applyFont="1" applyFill="1" applyBorder="1" applyAlignment="1" applyProtection="1">
      <alignment horizontal="center" vertical="center" textRotation="90" wrapText="1"/>
      <protection hidden="1"/>
    </xf>
    <xf numFmtId="0" fontId="7" fillId="2" borderId="42" xfId="0" applyFont="1" applyFill="1" applyBorder="1" applyAlignment="1" applyProtection="1">
      <alignment horizontal="center" vertical="center" textRotation="90" wrapText="1"/>
      <protection hidden="1"/>
    </xf>
    <xf numFmtId="0" fontId="25" fillId="2" borderId="0" xfId="0" applyFont="1" applyFill="1" applyAlignment="1">
      <alignment horizontal="center"/>
    </xf>
    <xf numFmtId="0" fontId="25" fillId="2" borderId="0" xfId="0" applyFont="1" applyFill="1" applyAlignment="1">
      <alignment horizontal="left"/>
    </xf>
    <xf numFmtId="173" fontId="28" fillId="0" borderId="4" xfId="0" applyNumberFormat="1" applyFont="1" applyBorder="1" applyAlignment="1" applyProtection="1">
      <alignment horizontal="center" vertical="center"/>
      <protection hidden="1"/>
    </xf>
    <xf numFmtId="173" fontId="28" fillId="0" borderId="1" xfId="0" applyNumberFormat="1" applyFont="1" applyBorder="1" applyAlignment="1" applyProtection="1">
      <alignment horizontal="center" vertical="center"/>
      <protection hidden="1"/>
    </xf>
    <xf numFmtId="173" fontId="28" fillId="0" borderId="24" xfId="0" applyNumberFormat="1" applyFont="1" applyBorder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center" vertical="center" textRotation="90"/>
      <protection hidden="1"/>
    </xf>
    <xf numFmtId="0" fontId="7" fillId="2" borderId="43" xfId="0" applyFont="1" applyFill="1" applyBorder="1" applyAlignment="1" applyProtection="1">
      <alignment horizontal="center" vertical="center" textRotation="90" wrapText="1"/>
      <protection hidden="1"/>
    </xf>
    <xf numFmtId="0" fontId="8" fillId="5" borderId="44" xfId="0" applyFont="1" applyFill="1" applyBorder="1" applyAlignment="1" applyProtection="1">
      <alignment horizontal="center"/>
      <protection hidden="1"/>
    </xf>
    <xf numFmtId="0" fontId="8" fillId="5" borderId="45" xfId="0" applyFont="1" applyFill="1" applyBorder="1" applyAlignment="1" applyProtection="1">
      <alignment horizontal="center"/>
      <protection hidden="1"/>
    </xf>
    <xf numFmtId="0" fontId="8" fillId="5" borderId="46" xfId="0" applyFont="1" applyFill="1" applyBorder="1" applyAlignment="1" applyProtection="1">
      <alignment horizontal="center"/>
      <protection hidden="1"/>
    </xf>
    <xf numFmtId="0" fontId="27" fillId="2" borderId="0" xfId="0" applyFont="1" applyFill="1" applyBorder="1" applyAlignment="1">
      <alignment horizontal="center"/>
    </xf>
    <xf numFmtId="0" fontId="27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12" fillId="0" borderId="44" xfId="0" applyFont="1" applyBorder="1" applyAlignment="1" applyProtection="1">
      <alignment horizontal="center"/>
      <protection hidden="1"/>
    </xf>
    <xf numFmtId="0" fontId="12" fillId="0" borderId="45" xfId="0" applyFont="1" applyBorder="1" applyAlignment="1" applyProtection="1">
      <alignment horizontal="center"/>
      <protection hidden="1"/>
    </xf>
    <xf numFmtId="0" fontId="12" fillId="0" borderId="46" xfId="0" applyFont="1" applyBorder="1" applyAlignment="1" applyProtection="1">
      <alignment horizontal="center"/>
      <protection hidden="1"/>
    </xf>
    <xf numFmtId="0" fontId="1" fillId="2" borderId="2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textRotation="90" wrapText="1"/>
    </xf>
    <xf numFmtId="0" fontId="7" fillId="2" borderId="20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9"/>
  <sheetViews>
    <sheetView tabSelected="1" zoomScale="90" zoomScaleNormal="90" workbookViewId="0" topLeftCell="A1">
      <selection activeCell="B2" sqref="B2:H2"/>
    </sheetView>
  </sheetViews>
  <sheetFormatPr defaultColWidth="9.140625" defaultRowHeight="12.75" outlineLevelRow="1" outlineLevelCol="1"/>
  <cols>
    <col min="1" max="1" width="7.00390625" style="136" customWidth="1"/>
    <col min="2" max="2" width="24.7109375" style="126" customWidth="1"/>
    <col min="3" max="12" width="8.140625" style="126" customWidth="1"/>
    <col min="13" max="14" width="8.140625" style="126" hidden="1" customWidth="1" outlineLevel="1"/>
    <col min="15" max="15" width="9.28125" style="126" customWidth="1" collapsed="1"/>
    <col min="16" max="34" width="9.140625" style="126" hidden="1" customWidth="1" outlineLevel="1"/>
    <col min="35" max="35" width="10.421875" style="126" customWidth="1" collapsed="1"/>
    <col min="36" max="36" width="19.421875" style="126" customWidth="1"/>
    <col min="37" max="16384" width="9.140625" style="126" customWidth="1"/>
  </cols>
  <sheetData>
    <row r="1" spans="2:34" ht="12.75">
      <c r="B1" s="150" t="s">
        <v>142</v>
      </c>
      <c r="C1" s="151" t="s">
        <v>143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2:37" ht="22.5" customHeight="1">
      <c r="B2" s="160" t="s">
        <v>111</v>
      </c>
      <c r="C2" s="160"/>
      <c r="D2" s="160"/>
      <c r="E2" s="160"/>
      <c r="F2" s="160"/>
      <c r="G2" s="160"/>
      <c r="H2" s="161"/>
      <c r="I2" s="34"/>
      <c r="J2" s="162" t="s">
        <v>141</v>
      </c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4"/>
      <c r="AK2" s="147"/>
    </row>
    <row r="3" spans="16:34" ht="12" customHeight="1" thickBot="1"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2:34" ht="106.5" customHeight="1" thickBot="1">
      <c r="B4" s="38" t="s">
        <v>134</v>
      </c>
      <c r="C4" s="48" t="str">
        <f>IF(B5=0," ",B5)</f>
        <v>Себестоимость товара</v>
      </c>
      <c r="D4" s="49" t="str">
        <f>IF(B6=0," ",B6)</f>
        <v>Качество</v>
      </c>
      <c r="E4" s="49" t="str">
        <f>IF(B7=0," ",B7)</f>
        <v>Финансовые условия</v>
      </c>
      <c r="F4" s="49" t="str">
        <f>IF(B8=0," ",B8)</f>
        <v>Сроки поставок</v>
      </c>
      <c r="G4" s="49" t="str">
        <f>IF(B9=0," ",B9)</f>
        <v>Соблюдение сроков поставок</v>
      </c>
      <c r="H4" s="49" t="str">
        <f>IF(B10=0," ",B10)</f>
        <v>Качество обслуживания</v>
      </c>
      <c r="I4" s="49" t="str">
        <f>IF(B11=0," ",B11)</f>
        <v>Минимальная норма отгрузки</v>
      </c>
      <c r="J4" s="49" t="str">
        <f>IF(B12=0," ",B12)</f>
        <v>Готовность к поставке</v>
      </c>
      <c r="K4" s="49" t="str">
        <f>IF(B13=0," ",B13)</f>
        <v>Комплексность удовлетворения спроса</v>
      </c>
      <c r="L4" s="50" t="str">
        <f>IF(B14=0," ",B14)</f>
        <v>Порядок удовлетворения рекламаций</v>
      </c>
      <c r="M4" s="5" t="s">
        <v>18</v>
      </c>
      <c r="N4" s="4" t="s">
        <v>17</v>
      </c>
      <c r="O4" s="76" t="s">
        <v>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6" ht="27" customHeight="1">
      <c r="A5" s="136">
        <v>1</v>
      </c>
      <c r="B5" s="35" t="s">
        <v>107</v>
      </c>
      <c r="C5" s="24">
        <v>1</v>
      </c>
      <c r="D5" s="13"/>
      <c r="E5" s="13"/>
      <c r="F5" s="13"/>
      <c r="G5" s="13"/>
      <c r="H5" s="13"/>
      <c r="I5" s="13"/>
      <c r="J5" s="13"/>
      <c r="K5" s="13"/>
      <c r="L5" s="74"/>
      <c r="M5" s="18">
        <f>IF(AND(OR(C5=0,C5=" "),OR(D5=0,D5=" "),OR(E5=0,E5=" "),OR(F5=0,F5=" "),OR(G5=0,G5=" "),OR(H5=0,H5=" "),OR(I5=0,I5=" "),OR(J5=0,J5=" "),OR(K5=0,K5=" "),OR(L5=0,L5=" "))," ",IF(OR(C5=0,C5=" "),1,C5)*IF(OR(D5=0,D5=" "),1,D5)*IF(OR(E5=0,E5=" "),1,E5)*IF(OR(F5=0,F5=" "),1,F5)*IF(OR(G5=0,G5=" "),1,G5)*IF(OR(H5=0,H5=" "),1,H5)*IF(OR(I5=0,I5=" "),1,I5)*IF(OR(J5=0,J5=" "),1,J5)*IF(OR(K5=0,K5=" "),1,K5)*IF(OR(L5=0,L5=" "),1,L5))</f>
        <v>1</v>
      </c>
      <c r="N5" s="78">
        <f>IF(M5=" "," ",POWER(M5,1/COUNT(C5:L5)))</f>
        <v>1</v>
      </c>
      <c r="O5" s="82" t="str">
        <f>IF(D5=0," ",IF(N5=" "," ",N5/$N$15))</f>
        <v> </v>
      </c>
      <c r="P5" s="3" t="s">
        <v>54</v>
      </c>
      <c r="Q5" s="3" t="s">
        <v>55</v>
      </c>
      <c r="R5" s="3" t="s">
        <v>56</v>
      </c>
      <c r="S5" s="3" t="s">
        <v>57</v>
      </c>
      <c r="T5" s="3" t="s">
        <v>58</v>
      </c>
      <c r="U5" s="3" t="s">
        <v>59</v>
      </c>
      <c r="V5" s="3" t="s">
        <v>60</v>
      </c>
      <c r="W5" s="3" t="s">
        <v>112</v>
      </c>
      <c r="X5" s="3" t="s">
        <v>97</v>
      </c>
      <c r="Y5" s="3" t="s">
        <v>89</v>
      </c>
      <c r="Z5" s="3" t="s">
        <v>90</v>
      </c>
      <c r="AA5" s="3" t="s">
        <v>91</v>
      </c>
      <c r="AB5" s="3" t="s">
        <v>92</v>
      </c>
      <c r="AC5" s="3" t="s">
        <v>93</v>
      </c>
      <c r="AD5" s="3" t="s">
        <v>94</v>
      </c>
      <c r="AE5" s="3" t="s">
        <v>95</v>
      </c>
      <c r="AF5" s="3" t="s">
        <v>96</v>
      </c>
      <c r="AG5" s="3" t="s">
        <v>122</v>
      </c>
      <c r="AH5" s="3" t="s">
        <v>123</v>
      </c>
      <c r="AI5" s="128" t="str">
        <f>IF(O5=MAX($O$5:$O$14),"←☺"," ")</f>
        <v> </v>
      </c>
      <c r="AJ5" s="127" t="str">
        <f>IF(AI5="←☺","главный фактор"," ")</f>
        <v> </v>
      </c>
    </row>
    <row r="6" spans="1:36" ht="27" customHeight="1">
      <c r="A6" s="136">
        <v>2</v>
      </c>
      <c r="B6" s="36" t="s">
        <v>10</v>
      </c>
      <c r="C6" s="16" t="str">
        <f ca="1">IF(INDIRECT(P6)=0," ",1/INDIRECT(P6))</f>
        <v> </v>
      </c>
      <c r="D6" s="25">
        <v>1</v>
      </c>
      <c r="E6" s="6"/>
      <c r="F6" s="6"/>
      <c r="G6" s="6"/>
      <c r="H6" s="6"/>
      <c r="I6" s="6"/>
      <c r="J6" s="6"/>
      <c r="K6" s="6"/>
      <c r="L6" s="75"/>
      <c r="M6" s="79">
        <f aca="true" t="shared" si="0" ref="M6:M14">IF(AND(OR(C6=0,C6=" "),OR(D6=0,D6=" "),OR(E6=0,E6=" "),OR(F6=0,F6=" "),OR(G6=0,G6=" "),OR(H6=0,H6=" "),OR(I6=0,I6=" "),OR(J6=0,J6=" "),OR(K6=0,K6=" "),OR(L6=0,L6=" "))," ",IF(OR(C6=0,C6=" "),1,C6)*IF(OR(D6=0,D6=" "),1,D6)*IF(OR(E6=0,E6=" "),1,E6)*IF(OR(F6=0,F6=" "),1,F6)*IF(OR(G6=0,G6=" "),1,G6)*IF(OR(H6=0,H6=" "),1,H6)*IF(OR(I6=0,I6=" "),1,I6)*IF(OR(J6=0,J6=" "),1,J6)*IF(OR(K6=0,K6=" "),1,K6)*IF(OR(L6=0,L6=" "),1,L6))</f>
        <v>1</v>
      </c>
      <c r="N6" s="77">
        <f>IF(M6=" "," ",POWER(M6,1/COUNT(C6:L6)))</f>
        <v>1</v>
      </c>
      <c r="O6" s="83" t="str">
        <f>IF(D5=0," ",IF(N6=" "," ",N6/$N$15))</f>
        <v> </v>
      </c>
      <c r="P6" s="3" t="s">
        <v>19</v>
      </c>
      <c r="Q6" s="3" t="s">
        <v>20</v>
      </c>
      <c r="R6" s="3" t="s">
        <v>21</v>
      </c>
      <c r="S6" s="3" t="s">
        <v>22</v>
      </c>
      <c r="T6" s="3" t="s">
        <v>23</v>
      </c>
      <c r="U6" s="3" t="s">
        <v>24</v>
      </c>
      <c r="V6" s="3" t="s">
        <v>25</v>
      </c>
      <c r="W6" s="3" t="s">
        <v>113</v>
      </c>
      <c r="X6" s="3" t="s">
        <v>98</v>
      </c>
      <c r="Y6" s="3" t="s">
        <v>124</v>
      </c>
      <c r="Z6" s="3" t="s">
        <v>125</v>
      </c>
      <c r="AA6" s="3" t="s">
        <v>126</v>
      </c>
      <c r="AB6" s="3" t="s">
        <v>127</v>
      </c>
      <c r="AC6" s="3" t="s">
        <v>128</v>
      </c>
      <c r="AD6" s="3" t="s">
        <v>129</v>
      </c>
      <c r="AE6" s="3" t="s">
        <v>130</v>
      </c>
      <c r="AF6" s="3" t="s">
        <v>131</v>
      </c>
      <c r="AG6" s="3" t="s">
        <v>132</v>
      </c>
      <c r="AH6" s="3" t="s">
        <v>133</v>
      </c>
      <c r="AI6" s="128" t="str">
        <f aca="true" t="shared" si="1" ref="AI6:AI14">IF(O6=MAX($O$5:$O$14),"←☺"," ")</f>
        <v> </v>
      </c>
      <c r="AJ6" s="127" t="str">
        <f aca="true" t="shared" si="2" ref="AJ6:AJ14">IF(AI6="←☺","главный фактор"," ")</f>
        <v> </v>
      </c>
    </row>
    <row r="7" spans="1:36" ht="27" customHeight="1">
      <c r="A7" s="136">
        <v>3</v>
      </c>
      <c r="B7" s="36" t="s">
        <v>11</v>
      </c>
      <c r="C7" s="16" t="str">
        <f aca="true" ca="1" t="shared" si="3" ref="C7:C14">IF(INDIRECT(P7)=0," ",1/INDIRECT(P7))</f>
        <v> </v>
      </c>
      <c r="D7" s="17" t="str">
        <f ca="1">IF(INDIRECT(Q7)=0," ",1/INDIRECT(Q7))</f>
        <v> </v>
      </c>
      <c r="E7" s="123" t="str">
        <f>IF(E$5&lt;&gt;0,1," ")</f>
        <v> </v>
      </c>
      <c r="F7" s="6"/>
      <c r="G7" s="6"/>
      <c r="H7" s="6"/>
      <c r="I7" s="6"/>
      <c r="J7" s="6"/>
      <c r="K7" s="6"/>
      <c r="L7" s="75"/>
      <c r="M7" s="79" t="str">
        <f t="shared" si="0"/>
        <v> </v>
      </c>
      <c r="N7" s="77" t="str">
        <f aca="true" t="shared" si="4" ref="N7:N14">IF(M7=" "," ",POWER(M7,1/COUNT(C7:L7)))</f>
        <v> </v>
      </c>
      <c r="O7" s="83" t="str">
        <f aca="true" t="shared" si="5" ref="O7:O14">IF(N7=" "," ",N7/$N$15)</f>
        <v> 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114</v>
      </c>
      <c r="X7" s="3" t="s">
        <v>99</v>
      </c>
      <c r="Y7"/>
      <c r="Z7"/>
      <c r="AA7"/>
      <c r="AB7"/>
      <c r="AC7"/>
      <c r="AD7"/>
      <c r="AE7"/>
      <c r="AF7"/>
      <c r="AG7"/>
      <c r="AH7"/>
      <c r="AI7" s="128" t="str">
        <f t="shared" si="1"/>
        <v> </v>
      </c>
      <c r="AJ7" s="127" t="str">
        <f t="shared" si="2"/>
        <v> </v>
      </c>
    </row>
    <row r="8" spans="1:36" ht="27" customHeight="1">
      <c r="A8" s="136">
        <v>4</v>
      </c>
      <c r="B8" s="36" t="s">
        <v>1</v>
      </c>
      <c r="C8" s="16" t="str">
        <f ca="1" t="shared" si="3"/>
        <v> </v>
      </c>
      <c r="D8" s="17" t="str">
        <f aca="true" ca="1" t="shared" si="6" ref="D8:D14">IF(INDIRECT(Q8)=0," ",1/INDIRECT(Q8))</f>
        <v> </v>
      </c>
      <c r="E8" s="17" t="str">
        <f aca="true" ca="1" t="shared" si="7" ref="E8:E14">IF(INDIRECT(R8)=0," ",1/INDIRECT(R8))</f>
        <v> </v>
      </c>
      <c r="F8" s="123" t="str">
        <f>IF(F$5&lt;&gt;0,1," ")</f>
        <v> </v>
      </c>
      <c r="G8" s="6"/>
      <c r="H8" s="6"/>
      <c r="I8" s="6"/>
      <c r="J8" s="6"/>
      <c r="K8" s="6"/>
      <c r="L8" s="75"/>
      <c r="M8" s="79" t="str">
        <f t="shared" si="0"/>
        <v> </v>
      </c>
      <c r="N8" s="77" t="str">
        <f t="shared" si="4"/>
        <v> </v>
      </c>
      <c r="O8" s="83" t="str">
        <f t="shared" si="5"/>
        <v> </v>
      </c>
      <c r="P8" s="3" t="s">
        <v>53</v>
      </c>
      <c r="Q8" s="3" t="s">
        <v>68</v>
      </c>
      <c r="R8" s="3" t="s">
        <v>69</v>
      </c>
      <c r="S8" s="3" t="s">
        <v>70</v>
      </c>
      <c r="T8" s="3" t="s">
        <v>71</v>
      </c>
      <c r="U8" s="3" t="s">
        <v>72</v>
      </c>
      <c r="V8" s="3" t="s">
        <v>73</v>
      </c>
      <c r="W8" s="3" t="s">
        <v>115</v>
      </c>
      <c r="X8" s="3" t="s">
        <v>100</v>
      </c>
      <c r="Y8"/>
      <c r="Z8"/>
      <c r="AA8"/>
      <c r="AB8"/>
      <c r="AC8"/>
      <c r="AD8"/>
      <c r="AE8"/>
      <c r="AF8"/>
      <c r="AG8"/>
      <c r="AH8"/>
      <c r="AI8" s="128" t="str">
        <f t="shared" si="1"/>
        <v> </v>
      </c>
      <c r="AJ8" s="127" t="str">
        <f t="shared" si="2"/>
        <v> </v>
      </c>
    </row>
    <row r="9" spans="1:36" ht="27" customHeight="1">
      <c r="A9" s="136">
        <v>5</v>
      </c>
      <c r="B9" s="36" t="s">
        <v>12</v>
      </c>
      <c r="C9" s="16" t="str">
        <f ca="1" t="shared" si="3"/>
        <v> </v>
      </c>
      <c r="D9" s="17" t="str">
        <f ca="1" t="shared" si="6"/>
        <v> </v>
      </c>
      <c r="E9" s="17" t="str">
        <f ca="1" t="shared" si="7"/>
        <v> </v>
      </c>
      <c r="F9" s="17" t="str">
        <f aca="true" ca="1" t="shared" si="8" ref="F9:F14">IF(INDIRECT(S9)=0," ",1/INDIRECT(S9))</f>
        <v> </v>
      </c>
      <c r="G9" s="123" t="str">
        <f>IF(G$5&lt;&gt;0,1," ")</f>
        <v> </v>
      </c>
      <c r="H9" s="6"/>
      <c r="I9" s="6"/>
      <c r="J9" s="6"/>
      <c r="K9" s="6"/>
      <c r="L9" s="75"/>
      <c r="M9" s="79" t="str">
        <f t="shared" si="0"/>
        <v> </v>
      </c>
      <c r="N9" s="77" t="str">
        <f t="shared" si="4"/>
        <v> </v>
      </c>
      <c r="O9" s="83" t="str">
        <f t="shared" si="5"/>
        <v> </v>
      </c>
      <c r="P9" s="3" t="s">
        <v>51</v>
      </c>
      <c r="Q9" s="3" t="s">
        <v>52</v>
      </c>
      <c r="R9" s="3" t="s">
        <v>74</v>
      </c>
      <c r="S9" s="3" t="s">
        <v>75</v>
      </c>
      <c r="T9" s="3" t="s">
        <v>76</v>
      </c>
      <c r="U9" s="3" t="s">
        <v>77</v>
      </c>
      <c r="V9" s="3" t="s">
        <v>78</v>
      </c>
      <c r="W9" s="3" t="s">
        <v>116</v>
      </c>
      <c r="X9" s="3" t="s">
        <v>101</v>
      </c>
      <c r="Y9"/>
      <c r="Z9"/>
      <c r="AA9"/>
      <c r="AB9"/>
      <c r="AC9"/>
      <c r="AD9"/>
      <c r="AE9"/>
      <c r="AF9"/>
      <c r="AG9"/>
      <c r="AH9"/>
      <c r="AI9" s="128" t="str">
        <f t="shared" si="1"/>
        <v> </v>
      </c>
      <c r="AJ9" s="127" t="str">
        <f>IF(AI9="←☺","главный фактор"," ")</f>
        <v> </v>
      </c>
    </row>
    <row r="10" spans="1:36" ht="27" customHeight="1">
      <c r="A10" s="136">
        <v>6</v>
      </c>
      <c r="B10" s="36" t="s">
        <v>13</v>
      </c>
      <c r="C10" s="16" t="str">
        <f ca="1" t="shared" si="3"/>
        <v> </v>
      </c>
      <c r="D10" s="17" t="str">
        <f ca="1" t="shared" si="6"/>
        <v> </v>
      </c>
      <c r="E10" s="17" t="str">
        <f ca="1" t="shared" si="7"/>
        <v> </v>
      </c>
      <c r="F10" s="17" t="str">
        <f ca="1" t="shared" si="8"/>
        <v> </v>
      </c>
      <c r="G10" s="17" t="str">
        <f aca="true" ca="1" t="shared" si="9" ref="G10:H14">IF(INDIRECT(T10)=0," ",1/INDIRECT(T10))</f>
        <v> </v>
      </c>
      <c r="H10" s="123" t="str">
        <f>IF(H$5&lt;&gt;0,1," ")</f>
        <v> </v>
      </c>
      <c r="I10" s="6"/>
      <c r="J10" s="6"/>
      <c r="K10" s="6"/>
      <c r="L10" s="75"/>
      <c r="M10" s="79" t="str">
        <f t="shared" si="0"/>
        <v> </v>
      </c>
      <c r="N10" s="77" t="str">
        <f t="shared" si="4"/>
        <v> </v>
      </c>
      <c r="O10" s="83" t="str">
        <f t="shared" si="5"/>
        <v> </v>
      </c>
      <c r="P10" s="3" t="s">
        <v>48</v>
      </c>
      <c r="Q10" s="3" t="s">
        <v>49</v>
      </c>
      <c r="R10" s="3" t="s">
        <v>50</v>
      </c>
      <c r="S10" s="3" t="s">
        <v>79</v>
      </c>
      <c r="T10" s="3" t="s">
        <v>80</v>
      </c>
      <c r="U10" s="3" t="s">
        <v>81</v>
      </c>
      <c r="V10" s="3" t="s">
        <v>82</v>
      </c>
      <c r="W10" s="3" t="s">
        <v>117</v>
      </c>
      <c r="X10" s="3" t="s">
        <v>102</v>
      </c>
      <c r="Y10"/>
      <c r="Z10"/>
      <c r="AA10"/>
      <c r="AB10"/>
      <c r="AC10"/>
      <c r="AD10"/>
      <c r="AE10"/>
      <c r="AF10"/>
      <c r="AG10"/>
      <c r="AH10"/>
      <c r="AI10" s="128" t="str">
        <f t="shared" si="1"/>
        <v> </v>
      </c>
      <c r="AJ10" s="127" t="str">
        <f t="shared" si="2"/>
        <v> </v>
      </c>
    </row>
    <row r="11" spans="1:36" ht="27" customHeight="1">
      <c r="A11" s="136">
        <v>7</v>
      </c>
      <c r="B11" s="36" t="s">
        <v>14</v>
      </c>
      <c r="C11" s="16" t="str">
        <f ca="1" t="shared" si="3"/>
        <v> </v>
      </c>
      <c r="D11" s="17" t="str">
        <f ca="1" t="shared" si="6"/>
        <v> </v>
      </c>
      <c r="E11" s="17" t="str">
        <f ca="1" t="shared" si="7"/>
        <v> </v>
      </c>
      <c r="F11" s="17" t="str">
        <f ca="1" t="shared" si="8"/>
        <v> </v>
      </c>
      <c r="G11" s="17" t="str">
        <f ca="1">IF(INDIRECT(T11)=0," ",1/INDIRECT(T11))</f>
        <v> </v>
      </c>
      <c r="H11" s="17" t="str">
        <f ca="1" t="shared" si="9"/>
        <v> </v>
      </c>
      <c r="I11" s="123" t="str">
        <f>IF(I$5&lt;&gt;0,1," ")</f>
        <v> </v>
      </c>
      <c r="J11" s="6"/>
      <c r="K11" s="6"/>
      <c r="L11" s="75"/>
      <c r="M11" s="79" t="str">
        <f t="shared" si="0"/>
        <v> </v>
      </c>
      <c r="N11" s="77" t="str">
        <f t="shared" si="4"/>
        <v> </v>
      </c>
      <c r="O11" s="83" t="str">
        <f>IF(N11=" "," ",N11/$N$15)</f>
        <v> </v>
      </c>
      <c r="P11" s="3" t="s">
        <v>44</v>
      </c>
      <c r="Q11" s="3" t="s">
        <v>45</v>
      </c>
      <c r="R11" s="3" t="s">
        <v>46</v>
      </c>
      <c r="S11" s="3" t="s">
        <v>47</v>
      </c>
      <c r="T11" s="3" t="s">
        <v>83</v>
      </c>
      <c r="U11" s="3" t="s">
        <v>84</v>
      </c>
      <c r="V11" s="3" t="s">
        <v>85</v>
      </c>
      <c r="W11" s="3" t="s">
        <v>118</v>
      </c>
      <c r="X11" s="3" t="s">
        <v>103</v>
      </c>
      <c r="Y11"/>
      <c r="Z11"/>
      <c r="AA11"/>
      <c r="AB11"/>
      <c r="AC11"/>
      <c r="AD11"/>
      <c r="AE11"/>
      <c r="AF11"/>
      <c r="AG11"/>
      <c r="AH11"/>
      <c r="AI11" s="128" t="str">
        <f t="shared" si="1"/>
        <v> </v>
      </c>
      <c r="AJ11" s="127" t="str">
        <f t="shared" si="2"/>
        <v> </v>
      </c>
    </row>
    <row r="12" spans="1:36" ht="27" customHeight="1">
      <c r="A12" s="136">
        <v>8</v>
      </c>
      <c r="B12" s="36" t="s">
        <v>15</v>
      </c>
      <c r="C12" s="16" t="str">
        <f ca="1" t="shared" si="3"/>
        <v> </v>
      </c>
      <c r="D12" s="17" t="str">
        <f ca="1" t="shared" si="6"/>
        <v> </v>
      </c>
      <c r="E12" s="17" t="str">
        <f ca="1" t="shared" si="7"/>
        <v> </v>
      </c>
      <c r="F12" s="17" t="str">
        <f ca="1" t="shared" si="8"/>
        <v> </v>
      </c>
      <c r="G12" s="17" t="str">
        <f ca="1" t="shared" si="9"/>
        <v> </v>
      </c>
      <c r="H12" s="17" t="str">
        <f aca="true" ca="1" t="shared" si="10" ref="H12:I14">IF(INDIRECT(U12)=0," ",1/INDIRECT(U12))</f>
        <v> </v>
      </c>
      <c r="I12" s="17" t="str">
        <f ca="1">IF(INDIRECT(V12)=0," ",1/INDIRECT(V12))</f>
        <v> </v>
      </c>
      <c r="J12" s="123" t="str">
        <f>IF(J$5&lt;&gt;0,1," ")</f>
        <v> </v>
      </c>
      <c r="K12" s="6"/>
      <c r="L12" s="75"/>
      <c r="M12" s="79" t="str">
        <f t="shared" si="0"/>
        <v> </v>
      </c>
      <c r="N12" s="77" t="str">
        <f t="shared" si="4"/>
        <v> </v>
      </c>
      <c r="O12" s="83" t="str">
        <f t="shared" si="5"/>
        <v> </v>
      </c>
      <c r="P12" s="3" t="s">
        <v>39</v>
      </c>
      <c r="Q12" s="3" t="s">
        <v>40</v>
      </c>
      <c r="R12" s="3" t="s">
        <v>41</v>
      </c>
      <c r="S12" s="3" t="s">
        <v>42</v>
      </c>
      <c r="T12" s="3" t="s">
        <v>43</v>
      </c>
      <c r="U12" s="3" t="s">
        <v>86</v>
      </c>
      <c r="V12" s="3" t="s">
        <v>87</v>
      </c>
      <c r="W12" s="3" t="s">
        <v>119</v>
      </c>
      <c r="X12" s="3" t="s">
        <v>104</v>
      </c>
      <c r="Y12"/>
      <c r="Z12"/>
      <c r="AA12"/>
      <c r="AB12"/>
      <c r="AC12"/>
      <c r="AD12"/>
      <c r="AE12"/>
      <c r="AF12"/>
      <c r="AG12"/>
      <c r="AH12"/>
      <c r="AI12" s="128" t="str">
        <f t="shared" si="1"/>
        <v> </v>
      </c>
      <c r="AJ12" s="127" t="str">
        <f t="shared" si="2"/>
        <v> </v>
      </c>
    </row>
    <row r="13" spans="1:36" ht="27" customHeight="1">
      <c r="A13" s="136">
        <v>9</v>
      </c>
      <c r="B13" s="36" t="s">
        <v>138</v>
      </c>
      <c r="C13" s="16" t="str">
        <f ca="1" t="shared" si="3"/>
        <v> </v>
      </c>
      <c r="D13" s="17" t="str">
        <f ca="1" t="shared" si="6"/>
        <v> </v>
      </c>
      <c r="E13" s="17" t="str">
        <f ca="1" t="shared" si="7"/>
        <v> </v>
      </c>
      <c r="F13" s="17" t="str">
        <f ca="1" t="shared" si="8"/>
        <v> </v>
      </c>
      <c r="G13" s="17" t="str">
        <f ca="1" t="shared" si="9"/>
        <v> </v>
      </c>
      <c r="H13" s="17" t="str">
        <f ca="1" t="shared" si="10"/>
        <v> </v>
      </c>
      <c r="I13" s="17" t="str">
        <f ca="1" t="shared" si="10"/>
        <v> </v>
      </c>
      <c r="J13" s="17" t="str">
        <f ca="1">IF(INDIRECT(W13)=0," ",1/INDIRECT(W13))</f>
        <v> </v>
      </c>
      <c r="K13" s="123" t="str">
        <f>IF(K$5&lt;&gt;0,1," ")</f>
        <v> </v>
      </c>
      <c r="L13" s="75"/>
      <c r="M13" s="79" t="str">
        <f t="shared" si="0"/>
        <v> </v>
      </c>
      <c r="N13" s="77" t="str">
        <f t="shared" si="4"/>
        <v> </v>
      </c>
      <c r="O13" s="83" t="str">
        <f>IF(N13=" "," ",N13/$N$15)</f>
        <v> </v>
      </c>
      <c r="P13" s="3" t="s">
        <v>33</v>
      </c>
      <c r="Q13" s="3" t="s">
        <v>34</v>
      </c>
      <c r="R13" s="3" t="s">
        <v>35</v>
      </c>
      <c r="S13" s="3" t="s">
        <v>36</v>
      </c>
      <c r="T13" s="3" t="s">
        <v>37</v>
      </c>
      <c r="U13" s="3" t="s">
        <v>38</v>
      </c>
      <c r="V13" s="3" t="s">
        <v>88</v>
      </c>
      <c r="W13" s="3" t="s">
        <v>120</v>
      </c>
      <c r="X13" s="3" t="s">
        <v>105</v>
      </c>
      <c r="Y13"/>
      <c r="Z13"/>
      <c r="AA13"/>
      <c r="AB13"/>
      <c r="AC13"/>
      <c r="AD13"/>
      <c r="AE13"/>
      <c r="AF13"/>
      <c r="AG13"/>
      <c r="AH13"/>
      <c r="AI13" s="128" t="str">
        <f t="shared" si="1"/>
        <v> </v>
      </c>
      <c r="AJ13" s="127" t="str">
        <f t="shared" si="2"/>
        <v> </v>
      </c>
    </row>
    <row r="14" spans="1:36" ht="27" customHeight="1" thickBot="1">
      <c r="A14" s="136">
        <v>10</v>
      </c>
      <c r="B14" s="37" t="s">
        <v>16</v>
      </c>
      <c r="C14" s="14" t="str">
        <f ca="1" t="shared" si="3"/>
        <v> </v>
      </c>
      <c r="D14" s="15" t="str">
        <f ca="1" t="shared" si="6"/>
        <v> </v>
      </c>
      <c r="E14" s="15" t="str">
        <f ca="1" t="shared" si="7"/>
        <v> </v>
      </c>
      <c r="F14" s="15" t="str">
        <f ca="1" t="shared" si="8"/>
        <v> </v>
      </c>
      <c r="G14" s="15" t="str">
        <f ca="1" t="shared" si="9"/>
        <v> </v>
      </c>
      <c r="H14" s="15" t="str">
        <f ca="1" t="shared" si="10"/>
        <v> </v>
      </c>
      <c r="I14" s="15" t="str">
        <f ca="1" t="shared" si="10"/>
        <v> </v>
      </c>
      <c r="J14" s="15" t="str">
        <f ca="1">IF(INDIRECT(W14)=0," ",1/INDIRECT(W14))</f>
        <v> </v>
      </c>
      <c r="K14" s="15" t="str">
        <f ca="1">IF(INDIRECT(X14)=0," ",1/INDIRECT(X14))</f>
        <v> </v>
      </c>
      <c r="L14" s="124" t="str">
        <f>IF(L$5&lt;&gt;0,1," ")</f>
        <v> </v>
      </c>
      <c r="M14" s="80" t="str">
        <f t="shared" si="0"/>
        <v> </v>
      </c>
      <c r="N14" s="81" t="str">
        <f t="shared" si="4"/>
        <v> </v>
      </c>
      <c r="O14" s="84" t="str">
        <f t="shared" si="5"/>
        <v> </v>
      </c>
      <c r="P14" s="3" t="s">
        <v>26</v>
      </c>
      <c r="Q14" s="3" t="s">
        <v>27</v>
      </c>
      <c r="R14" s="3" t="s">
        <v>28</v>
      </c>
      <c r="S14" s="3" t="s">
        <v>29</v>
      </c>
      <c r="T14" s="3" t="s">
        <v>30</v>
      </c>
      <c r="U14" s="3" t="s">
        <v>31</v>
      </c>
      <c r="V14" s="3" t="s">
        <v>32</v>
      </c>
      <c r="W14" s="3" t="s">
        <v>121</v>
      </c>
      <c r="X14" s="3" t="s">
        <v>106</v>
      </c>
      <c r="Y14"/>
      <c r="Z14"/>
      <c r="AA14"/>
      <c r="AB14"/>
      <c r="AC14"/>
      <c r="AD14"/>
      <c r="AE14"/>
      <c r="AF14"/>
      <c r="AG14"/>
      <c r="AH14"/>
      <c r="AI14" s="128" t="str">
        <f t="shared" si="1"/>
        <v> </v>
      </c>
      <c r="AJ14" s="127" t="str">
        <f t="shared" si="2"/>
        <v> </v>
      </c>
    </row>
    <row r="15" spans="2:34" ht="15.75" hidden="1" outlineLevel="1" thickBot="1">
      <c r="B15" s="85"/>
      <c r="C15" s="86">
        <f>SUM(C5:C14)</f>
        <v>1</v>
      </c>
      <c r="D15" s="86">
        <f aca="true" t="shared" si="11" ref="D15:J15">SUM(D5:D14)</f>
        <v>1</v>
      </c>
      <c r="E15" s="86">
        <f t="shared" si="11"/>
        <v>0</v>
      </c>
      <c r="F15" s="86">
        <f t="shared" si="11"/>
        <v>0</v>
      </c>
      <c r="G15" s="86">
        <f t="shared" si="11"/>
        <v>0</v>
      </c>
      <c r="H15" s="86">
        <f t="shared" si="11"/>
        <v>0</v>
      </c>
      <c r="I15" s="86">
        <f t="shared" si="11"/>
        <v>0</v>
      </c>
      <c r="J15" s="86">
        <f t="shared" si="11"/>
        <v>0</v>
      </c>
      <c r="K15" s="86">
        <f>SUM(K5:K14)</f>
        <v>0</v>
      </c>
      <c r="L15" s="86">
        <f>SUM(L5:L14)</f>
        <v>0</v>
      </c>
      <c r="M15" s="28"/>
      <c r="N15" s="29">
        <f>SUM(N5:N14)</f>
        <v>2</v>
      </c>
      <c r="O15" s="87">
        <f>SUM(O5:O14)</f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2:34" ht="13.5" hidden="1" outlineLevel="1" thickBot="1">
      <c r="B16" s="1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2:34" ht="13.5" customHeight="1" hidden="1" outlineLevel="1" thickBot="1">
      <c r="B17" t="s">
        <v>3</v>
      </c>
      <c r="C17" s="19" t="str">
        <f ca="1">IF(INDIRECT(Y5)=" "," ",INDIRECT(Y6)*INDIRECT(Y5))</f>
        <v> </v>
      </c>
      <c r="D17" s="20" t="str">
        <f ca="1">IF(INDIRECT(Z5)=" "," ",INDIRECT(Z6)*INDIRECT(Z5))</f>
        <v> </v>
      </c>
      <c r="E17" s="20" t="str">
        <f aca="true" ca="1" t="shared" si="12" ref="E17:K17">IF(INDIRECT(AA5)=" "," ",INDIRECT(AA6)*INDIRECT(AA5))</f>
        <v> </v>
      </c>
      <c r="F17" s="20" t="str">
        <f ca="1" t="shared" si="12"/>
        <v> </v>
      </c>
      <c r="G17" s="20" t="str">
        <f ca="1" t="shared" si="12"/>
        <v> </v>
      </c>
      <c r="H17" s="20" t="str">
        <f ca="1" t="shared" si="12"/>
        <v> </v>
      </c>
      <c r="I17" s="20" t="str">
        <f ca="1" t="shared" si="12"/>
        <v> </v>
      </c>
      <c r="J17" s="20" t="str">
        <f ca="1" t="shared" si="12"/>
        <v> </v>
      </c>
      <c r="K17" s="20" t="str">
        <f ca="1" t="shared" si="12"/>
        <v> </v>
      </c>
      <c r="L17" s="67" t="str">
        <f ca="1">IF(INDIRECT(AH5)=" "," ",INDIRECT(AH6)*INDIRECT(AH5))</f>
        <v> </v>
      </c>
      <c r="M17" s="21">
        <f>SUM(C17:L17)</f>
        <v>0</v>
      </c>
      <c r="N17" s="2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2:34" ht="13.5" hidden="1" outlineLevel="1" thickBot="1">
      <c r="B18" s="1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2:34" ht="16.5" customHeight="1" hidden="1" outlineLevel="1">
      <c r="B19" t="s">
        <v>4</v>
      </c>
      <c r="C19" s="22" t="str">
        <f>IF(COUNT(C5:L5)=1," ",IF(M17=0," ",(M17-COUNT(C5:L5))/(COUNT(C5:L5)-1)))</f>
        <v> 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/>
      <c r="O19"/>
      <c r="P19"/>
      <c r="Q19" t="s">
        <v>139</v>
      </c>
      <c r="R19" s="88">
        <v>1</v>
      </c>
      <c r="S19" s="88">
        <v>2</v>
      </c>
      <c r="T19" s="88">
        <v>3</v>
      </c>
      <c r="U19" s="88">
        <v>4</v>
      </c>
      <c r="V19" s="88">
        <v>5</v>
      </c>
      <c r="W19" s="88">
        <v>6</v>
      </c>
      <c r="X19" s="88">
        <v>7</v>
      </c>
      <c r="Y19" s="88">
        <v>8</v>
      </c>
      <c r="Z19" s="88">
        <v>9</v>
      </c>
      <c r="AA19" s="88">
        <v>10</v>
      </c>
      <c r="AB19"/>
      <c r="AC19"/>
      <c r="AD19"/>
      <c r="AE19"/>
      <c r="AF19"/>
      <c r="AG19"/>
      <c r="AH19"/>
    </row>
    <row r="20" spans="2:34" ht="15.75" hidden="1" outlineLevel="1" thickBot="1">
      <c r="B20" t="s">
        <v>5</v>
      </c>
      <c r="C20" s="23" t="str">
        <f ca="1">IF(COUNT(C5:L5)&lt;=2," ",IF(C19=" "," ",C19/OFFSET(Q20,0,COUNT(C5:L5),1,1)))</f>
        <v> </v>
      </c>
      <c r="D20"/>
      <c r="E20" s="8"/>
      <c r="F20" s="8"/>
      <c r="G20" s="8"/>
      <c r="H20" s="8"/>
      <c r="I20" s="8"/>
      <c r="J20" s="8"/>
      <c r="K20" s="8"/>
      <c r="L20" s="8"/>
      <c r="M20" s="8"/>
      <c r="N20"/>
      <c r="O20"/>
      <c r="P20"/>
      <c r="Q20" s="88" t="s">
        <v>140</v>
      </c>
      <c r="R20" s="88">
        <v>0</v>
      </c>
      <c r="S20" s="88">
        <v>0</v>
      </c>
      <c r="T20" s="88">
        <v>0.58</v>
      </c>
      <c r="U20" s="88">
        <v>0.9</v>
      </c>
      <c r="V20" s="88">
        <v>1.12</v>
      </c>
      <c r="W20" s="88">
        <v>1.24</v>
      </c>
      <c r="X20" s="88">
        <v>1.32</v>
      </c>
      <c r="Y20" s="88">
        <v>1.41</v>
      </c>
      <c r="Z20" s="88">
        <v>1.45</v>
      </c>
      <c r="AA20" s="88">
        <v>1.49</v>
      </c>
      <c r="AB20"/>
      <c r="AC20"/>
      <c r="AD20"/>
      <c r="AE20"/>
      <c r="AF20"/>
      <c r="AG20"/>
      <c r="AH20"/>
    </row>
    <row r="21" spans="3:34" ht="13.5" collapsed="1" thickBot="1">
      <c r="C21" s="146"/>
      <c r="E21" s="129"/>
      <c r="F21" s="129"/>
      <c r="G21" s="129"/>
      <c r="H21" s="129"/>
      <c r="I21" s="129"/>
      <c r="J21" s="129"/>
      <c r="K21" s="129"/>
      <c r="L21" s="129"/>
      <c r="M21" s="129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2:34" ht="18.75" thickBot="1">
      <c r="B22" s="157" t="str">
        <f ca="1">IF(OFFSET(C5,COUNT(C5:L5)-2,COUNT(C5:L5)-1,1,1)=0," ",IF(C20=" "," ",IF(ABS(C20)&gt;0.1,"Отсутствует логика: проверить решение или сменить менеджера."," ")))</f>
        <v> </v>
      </c>
      <c r="C22" s="158"/>
      <c r="D22" s="158"/>
      <c r="E22" s="158"/>
      <c r="F22" s="158"/>
      <c r="G22" s="158"/>
      <c r="H22" s="158"/>
      <c r="I22" s="158"/>
      <c r="J22" s="159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2:34" ht="12.75" customHeight="1" thickBot="1">
      <c r="B23" s="145"/>
      <c r="C23" s="145"/>
      <c r="D23" s="145"/>
      <c r="E23" s="145"/>
      <c r="F23" s="145"/>
      <c r="G23" s="145"/>
      <c r="H23" s="145"/>
      <c r="I23" s="145"/>
      <c r="J23" s="14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8.75" thickBot="1">
      <c r="A24" s="136">
        <v>1</v>
      </c>
      <c r="B24" s="165" t="str">
        <f>IF(B5=0," ",B5)</f>
        <v>Себестоимость товара</v>
      </c>
      <c r="C24" s="166"/>
      <c r="D24" s="166"/>
      <c r="E24" s="166"/>
      <c r="F24" s="166"/>
      <c r="G24" s="166"/>
      <c r="H24" s="166"/>
      <c r="I24" s="167"/>
      <c r="J24" s="130"/>
      <c r="K24" s="130"/>
      <c r="L24" s="130"/>
      <c r="M24" s="131"/>
      <c r="N24" s="13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2:34" ht="90" customHeight="1" thickBot="1">
      <c r="B25" s="38" t="s">
        <v>0</v>
      </c>
      <c r="C25" s="148" t="str">
        <f>IF($B$26=0," ",$B$26)</f>
        <v>Дистрибьютор1</v>
      </c>
      <c r="D25" s="49" t="str">
        <f>IF($B$27=0," ",$B$27)</f>
        <v>Дистрибьютор2</v>
      </c>
      <c r="E25" s="49" t="str">
        <f>IF($B$28=0," ",$B$28)</f>
        <v>Производитель</v>
      </c>
      <c r="F25" s="149" t="str">
        <f>IF($B$29=0," ",$B$29)</f>
        <v>Дилер</v>
      </c>
      <c r="G25" s="10"/>
      <c r="H25" s="11"/>
      <c r="I25" s="57" t="s">
        <v>6</v>
      </c>
      <c r="J25" s="132"/>
      <c r="K25" s="132"/>
      <c r="L25" s="132"/>
      <c r="M25" s="13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2:34" ht="27" customHeight="1">
      <c r="B26" s="58" t="s">
        <v>137</v>
      </c>
      <c r="C26" s="59">
        <v>1</v>
      </c>
      <c r="D26" s="60"/>
      <c r="E26" s="60"/>
      <c r="F26" s="61"/>
      <c r="G26" s="62">
        <f>IF(AND(OR(C26=0,C26=" "),OR(D26=0,D26=" "),OR(E26=0,E26=" "),OR(F26=0,F26=" "))," ",IF(OR(C26=0,C26=" "),1,C26)*IF(OR(D26=0,D26=" "),1,D26)*IF(OR(E26=0,E26=" "),1,E26)*IF(OR(F26=0,F26=" "),1,F26))</f>
        <v>1</v>
      </c>
      <c r="H26" s="63">
        <f>IF(G26=" "," ",POWER(G26,1/COUNT(C26:F26)))</f>
        <v>1</v>
      </c>
      <c r="I26" s="96" t="str">
        <f>IF(D26=0," ",IF(H26=" "," ",H26/$H$30))</f>
        <v> </v>
      </c>
      <c r="J26" s="139" t="str">
        <f>IF(I26=MAX($I$26:$I$29),"←☺"," ")</f>
        <v> </v>
      </c>
      <c r="K26" s="134" t="str">
        <f>IF(J26="←☺","лучший поставщик"," ")</f>
        <v> </v>
      </c>
      <c r="L26" s="135"/>
      <c r="M26" s="13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2:34" ht="27" customHeight="1">
      <c r="B27" s="33" t="s">
        <v>110</v>
      </c>
      <c r="C27" s="39" t="str">
        <f>IF(D26=0," ",1/D26)</f>
        <v> </v>
      </c>
      <c r="D27" s="27">
        <v>1</v>
      </c>
      <c r="E27" s="31"/>
      <c r="F27" s="32"/>
      <c r="G27" s="93">
        <f>IF(AND(OR(C27=0,C27=" "),OR(D27=0,D27=" "),OR(E27=0,E27=" "),OR(F27=0,F27=" "))," ",IF(OR(C27=0,C27=" "),1,C27)*IF(OR(D27=0,D27=" "),1,D27)*IF(OR(E27=0,E27=" "),1,E27)*IF(OR(F27=0,F27=" "),1,F27))</f>
        <v>1</v>
      </c>
      <c r="H27" s="92">
        <f>IF(G27=" "," ",POWER(G27,1/COUNT(C27:F27)))</f>
        <v>1</v>
      </c>
      <c r="I27" s="97" t="str">
        <f>IF(D26=0," ",IF(H27=" "," ",H27/$H$30))</f>
        <v> </v>
      </c>
      <c r="J27" s="139" t="str">
        <f>IF(I27=MAX($I$26:$I$29),"←☺"," ")</f>
        <v> </v>
      </c>
      <c r="K27" s="134" t="str">
        <f>IF(J27="←☺","лучший поставщик"," ")</f>
        <v> </v>
      </c>
      <c r="L27" s="135"/>
      <c r="M27" s="13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2:34" ht="27" customHeight="1">
      <c r="B28" s="33" t="s">
        <v>108</v>
      </c>
      <c r="C28" s="39" t="str">
        <f>IF(E26=0," ",1/E26)</f>
        <v> </v>
      </c>
      <c r="D28" s="39" t="str">
        <f>IF(E27=0," ",1/E27)</f>
        <v> </v>
      </c>
      <c r="E28" s="123" t="str">
        <f>IF(E$26&lt;&gt;0,1," ")</f>
        <v> </v>
      </c>
      <c r="F28" s="32"/>
      <c r="G28" s="93" t="str">
        <f>IF(AND(OR(C28=0,C28=" "),OR(D28=0,D28=" "),OR(E28=0,E28=" "),OR(F28=0,F28=" "))," ",IF(OR(C28=0,C28=" "),1,C28)*IF(OR(D28=0,D28=" "),1,D28)*IF(OR(E28=0,E28=" "),1,E28)*IF(OR(F28=0,F28=" "),1,F28))</f>
        <v> </v>
      </c>
      <c r="H28" s="92" t="str">
        <f>IF(G28=" "," ",POWER(G28,1/COUNT(C28:F28)))</f>
        <v> </v>
      </c>
      <c r="I28" s="97" t="str">
        <f>IF(H28=" "," ",H28/$H$30)</f>
        <v> </v>
      </c>
      <c r="J28" s="139" t="str">
        <f>IF(I28=MAX($I$26:$I$29),"←☺"," ")</f>
        <v> </v>
      </c>
      <c r="K28" s="134" t="str">
        <f>IF(J28="←☺","лучший поставщик"," ")</f>
        <v> </v>
      </c>
      <c r="L28" s="135"/>
      <c r="M28" s="13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2:34" ht="27" customHeight="1" thickBot="1">
      <c r="B29" s="64" t="s">
        <v>109</v>
      </c>
      <c r="C29" s="65" t="str">
        <f>IF(F26=0," ",1/F26)</f>
        <v> </v>
      </c>
      <c r="D29" s="65" t="str">
        <f>IF(F27=0," ",1/F27)</f>
        <v> </v>
      </c>
      <c r="E29" s="65" t="str">
        <f>IF(F28=0," ",1/F28)</f>
        <v> </v>
      </c>
      <c r="F29" s="125" t="str">
        <f>IF(F$26&lt;&gt;0,1," ")</f>
        <v> </v>
      </c>
      <c r="G29" s="94" t="str">
        <f>IF(AND(OR(C29=0,C29=" "),OR(D29=0,D29=" "),OR(E29=0,E29=" "),OR(F29=0,F29=" "))," ",IF(OR(C29=0,C29=" "),1,C29)*IF(OR(D29=0,D29=" "),1,D29)*IF(OR(E29=0,E29=" "),1,E29)*IF(OR(F29=0,F29=" "),1,F29))</f>
        <v> </v>
      </c>
      <c r="H29" s="95" t="str">
        <f>IF(G29=" "," ",POWER(G29,1/COUNT(C29:F29)))</f>
        <v> </v>
      </c>
      <c r="I29" s="98" t="str">
        <f>IF(H29=" "," ",H29/$H$30)</f>
        <v> </v>
      </c>
      <c r="J29" s="139" t="str">
        <f>IF(I29=MAX($I$26:$I$29),"←☺"," ")</f>
        <v> </v>
      </c>
      <c r="K29" s="134" t="str">
        <f>IF(J29="←☺","лучший поставщик"," ")</f>
        <v> </v>
      </c>
      <c r="L29" s="135"/>
      <c r="M29" s="133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2:34" ht="27" customHeight="1" hidden="1" outlineLevel="1" thickBot="1">
      <c r="B30" s="12"/>
      <c r="C30" s="40">
        <f>SUM(C26:C29)</f>
        <v>1</v>
      </c>
      <c r="D30" s="41">
        <f>SUM(D26:D29)</f>
        <v>1</v>
      </c>
      <c r="E30" s="41">
        <f>SUM(E26:E29)</f>
        <v>0</v>
      </c>
      <c r="F30" s="42">
        <f>SUM(F26:F29)</f>
        <v>0</v>
      </c>
      <c r="G30" s="69"/>
      <c r="H30" s="70">
        <f>SUM(H26:H29)</f>
        <v>2</v>
      </c>
      <c r="I30" s="68">
        <f>SUM(I26:I29)</f>
        <v>0</v>
      </c>
      <c r="J30" s="1"/>
      <c r="K30" s="133"/>
      <c r="L30" s="133"/>
      <c r="M30" s="133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2:34" ht="13.5" hidden="1" outlineLevel="1" thickBot="1">
      <c r="B31"/>
      <c r="C31" s="2"/>
      <c r="D31" s="2"/>
      <c r="E31" s="2"/>
      <c r="F31" s="2"/>
      <c r="G31" s="2"/>
      <c r="H31" s="2"/>
      <c r="I31" s="2"/>
      <c r="J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2:34" ht="13.5" hidden="1" outlineLevel="1" thickBot="1">
      <c r="B32" t="s">
        <v>3</v>
      </c>
      <c r="C32" s="43" t="str">
        <f>IF(I26=" "," ",C30*I26)</f>
        <v> </v>
      </c>
      <c r="D32" s="44" t="str">
        <f>IF(I27=" "," ",D30*I27)</f>
        <v> </v>
      </c>
      <c r="E32" s="44" t="str">
        <f>IF(I28=" "," ",E30*I28)</f>
        <v> </v>
      </c>
      <c r="F32" s="45" t="str">
        <f>IF(I29=" "," ",F30*I29)</f>
        <v> </v>
      </c>
      <c r="G32" s="46">
        <f>SUM(C32:F32)</f>
        <v>0</v>
      </c>
      <c r="H32" s="2"/>
      <c r="I32" s="2"/>
      <c r="J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2:34" ht="13.5" hidden="1" outlineLevel="1" thickBot="1">
      <c r="B33"/>
      <c r="C33" s="26"/>
      <c r="D33" s="26"/>
      <c r="E33" s="26"/>
      <c r="F33" s="26"/>
      <c r="G33" s="26"/>
      <c r="H33" s="2"/>
      <c r="I33" s="2"/>
      <c r="J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2:34" ht="15" hidden="1" outlineLevel="1">
      <c r="B34" t="s">
        <v>7</v>
      </c>
      <c r="C34" s="47" t="str">
        <f>IF(COUNT(C26:F26)=1," ",IF(G32=0," ",(G32-COUNT(C26:F26))/(COUNT(C26:F26)-1)))</f>
        <v> </v>
      </c>
      <c r="D34" s="30"/>
      <c r="E34" s="26"/>
      <c r="F34" s="26"/>
      <c r="G34" s="26"/>
      <c r="H34" s="2"/>
      <c r="I34" s="2"/>
      <c r="J34"/>
      <c r="P34"/>
      <c r="Q34" t="s">
        <v>139</v>
      </c>
      <c r="R34" s="88">
        <v>1</v>
      </c>
      <c r="S34" s="88">
        <v>2</v>
      </c>
      <c r="T34" s="88">
        <v>3</v>
      </c>
      <c r="U34" s="88">
        <v>4</v>
      </c>
      <c r="V34" s="88">
        <v>5</v>
      </c>
      <c r="W34" s="88">
        <v>6</v>
      </c>
      <c r="X34" s="88">
        <v>7</v>
      </c>
      <c r="Y34" s="88">
        <v>8</v>
      </c>
      <c r="Z34" s="88">
        <v>9</v>
      </c>
      <c r="AA34" s="88">
        <v>10</v>
      </c>
      <c r="AB34"/>
      <c r="AC34"/>
      <c r="AD34"/>
      <c r="AE34"/>
      <c r="AF34"/>
      <c r="AG34"/>
      <c r="AH34"/>
    </row>
    <row r="35" spans="2:34" ht="15.75" hidden="1" outlineLevel="1" thickBot="1">
      <c r="B35" t="s">
        <v>8</v>
      </c>
      <c r="C35" s="23" t="str">
        <f ca="1">IF(COUNT(C26:F26)&lt;=2," ",IF(C34=" "," ",C34/OFFSET(Q35,0,COUNT(C26:F26),1,1)))</f>
        <v> </v>
      </c>
      <c r="D35" s="30"/>
      <c r="E35" s="26"/>
      <c r="F35" s="26"/>
      <c r="G35" s="26"/>
      <c r="H35" s="2"/>
      <c r="I35" s="2"/>
      <c r="J35"/>
      <c r="P35"/>
      <c r="Q35" s="88" t="s">
        <v>140</v>
      </c>
      <c r="R35" s="88">
        <v>0</v>
      </c>
      <c r="S35" s="88">
        <v>0</v>
      </c>
      <c r="T35" s="88">
        <v>0.58</v>
      </c>
      <c r="U35" s="88">
        <v>0.9</v>
      </c>
      <c r="V35" s="88">
        <v>1.12</v>
      </c>
      <c r="W35" s="88">
        <v>1.24</v>
      </c>
      <c r="X35" s="88">
        <v>1.32</v>
      </c>
      <c r="Y35" s="88">
        <v>1.41</v>
      </c>
      <c r="Z35" s="88">
        <v>1.45</v>
      </c>
      <c r="AA35" s="88">
        <v>1.49</v>
      </c>
      <c r="AB35"/>
      <c r="AC35"/>
      <c r="AD35"/>
      <c r="AE35"/>
      <c r="AF35"/>
      <c r="AG35"/>
      <c r="AH35"/>
    </row>
    <row r="36" spans="3:34" ht="13.5" collapsed="1" thickBot="1">
      <c r="C36" s="141"/>
      <c r="D36" s="142"/>
      <c r="E36" s="143"/>
      <c r="F36" s="143"/>
      <c r="G36" s="143"/>
      <c r="H36" s="144"/>
      <c r="I36" s="144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34" ht="18.75" thickBot="1">
      <c r="B37" s="157" t="str">
        <f ca="1">IF(OFFSET(C26,COUNT(C26:F26)-2,COUNT(C26:F26)-1,1,1)=0," ",IF(C35=" "," ",IF(ABS(C35)&gt;0.1,"Отсутствует логика: проверить решение или сменить менеджера."," ")))</f>
        <v> </v>
      </c>
      <c r="C37" s="158"/>
      <c r="D37" s="158"/>
      <c r="E37" s="158"/>
      <c r="F37" s="158"/>
      <c r="G37" s="158"/>
      <c r="H37" s="158"/>
      <c r="I37" s="158"/>
      <c r="J37" s="159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2:34" ht="12.75" customHeight="1" thickBot="1">
      <c r="B38" s="145"/>
      <c r="C38" s="145"/>
      <c r="D38" s="145"/>
      <c r="E38" s="145"/>
      <c r="F38" s="145"/>
      <c r="G38" s="145"/>
      <c r="H38" s="145"/>
      <c r="I38" s="145"/>
      <c r="J38" s="145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8.75" thickBot="1">
      <c r="A39" s="136">
        <v>2</v>
      </c>
      <c r="B39" s="165" t="str">
        <f>IF(B6=0," ",B6)</f>
        <v>Качество</v>
      </c>
      <c r="C39" s="166"/>
      <c r="D39" s="166"/>
      <c r="E39" s="166"/>
      <c r="F39" s="166"/>
      <c r="G39" s="166"/>
      <c r="H39" s="166"/>
      <c r="I39" s="167"/>
      <c r="J39" s="130"/>
      <c r="K39" s="130"/>
      <c r="L39" s="130"/>
      <c r="M39" s="131"/>
      <c r="N39" s="13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2:34" ht="91.5" customHeight="1" thickBot="1">
      <c r="B40" s="38" t="s">
        <v>0</v>
      </c>
      <c r="C40" s="148" t="str">
        <f>IF($B$26=0," ",$B$26)</f>
        <v>Дистрибьютор1</v>
      </c>
      <c r="D40" s="49" t="str">
        <f>IF($B$27=0," ",$B$27)</f>
        <v>Дистрибьютор2</v>
      </c>
      <c r="E40" s="49" t="str">
        <f>IF($B$28=0," ",$B$28)</f>
        <v>Производитель</v>
      </c>
      <c r="F40" s="149" t="str">
        <f>IF($B$29=0," ",$B$29)</f>
        <v>Дилер</v>
      </c>
      <c r="G40" s="10"/>
      <c r="H40" s="11"/>
      <c r="I40" s="57" t="s">
        <v>6</v>
      </c>
      <c r="J40" s="132"/>
      <c r="K40" s="132"/>
      <c r="L40" s="132"/>
      <c r="M40" s="13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2:34" ht="27" customHeight="1">
      <c r="B41" s="51" t="str">
        <f>IF($B$26=0," ",$B$26)</f>
        <v>Дистрибьютор1</v>
      </c>
      <c r="C41" s="89">
        <v>1</v>
      </c>
      <c r="D41" s="60"/>
      <c r="E41" s="60"/>
      <c r="F41" s="61"/>
      <c r="G41" s="62">
        <f>IF(AND(OR(C41=0,C41=" "),OR(D41=0,D41=" "),OR(E41=0,E41=" "),OR(F41=0,F41=" "))," ",IF(OR(C41=0,C41=" "),1,C41)*IF(OR(D41=0,D41=" "),1,D41)*IF(OR(E41=0,E41=" "),1,E41)*IF(OR(F41=0,F41=" "),1,F41))</f>
        <v>1</v>
      </c>
      <c r="H41" s="63">
        <f>IF(G41=" "," ",POWER(G41,1/COUNT(C41:F41)))</f>
        <v>1</v>
      </c>
      <c r="I41" s="96" t="str">
        <f>IF(D41=0," ",IF(H41=" "," ",H41/$H$45))</f>
        <v> </v>
      </c>
      <c r="J41" s="139" t="str">
        <f>IF(I41=MAX($I$41:$I$44),"←☺"," ")</f>
        <v> </v>
      </c>
      <c r="K41" s="134" t="str">
        <f>IF(J41="←☺","лучший поставщик"," ")</f>
        <v> </v>
      </c>
      <c r="L41" s="135"/>
      <c r="M41" s="133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2:34" ht="27" customHeight="1">
      <c r="B42" s="51" t="str">
        <f>IF($B$27=0," ",$B$27)</f>
        <v>Дистрибьютор2</v>
      </c>
      <c r="C42" s="90" t="str">
        <f>IF(D41=0," ",1/D41)</f>
        <v> </v>
      </c>
      <c r="D42" s="27">
        <v>1</v>
      </c>
      <c r="E42" s="31"/>
      <c r="F42" s="32"/>
      <c r="G42" s="93">
        <f>IF(AND(OR(C42=0,C42=" "),OR(D42=0,D42=" "),OR(E42=0,E42=" "),OR(F42=0,F42=" "))," ",IF(OR(C42=0,C42=" "),1,C42)*IF(OR(D42=0,D42=" "),1,D42)*IF(OR(E42=0,E42=" "),1,E42)*IF(OR(F42=0,F42=" "),1,F42))</f>
        <v>1</v>
      </c>
      <c r="H42" s="92">
        <f>IF(G42=" "," ",POWER(G42,1/COUNT(C42:F42)))</f>
        <v>1</v>
      </c>
      <c r="I42" s="99" t="str">
        <f>IF(D41=0," ",IF(H42=" "," ",H42/$H$45))</f>
        <v> </v>
      </c>
      <c r="J42" s="139" t="str">
        <f>IF(I42=MAX($I$41:$I$44),"←☺"," ")</f>
        <v> </v>
      </c>
      <c r="K42" s="134" t="str">
        <f>IF(J42="←☺","лучший поставщик"," ")</f>
        <v> </v>
      </c>
      <c r="L42" s="135"/>
      <c r="M42" s="133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2:34" ht="27" customHeight="1">
      <c r="B43" s="51" t="str">
        <f>IF($B$28=0," ",$B$28)</f>
        <v>Производитель</v>
      </c>
      <c r="C43" s="90" t="str">
        <f>IF(E41=0," ",1/E41)</f>
        <v> </v>
      </c>
      <c r="D43" s="39" t="str">
        <f>IF(E42=0," ",1/E42)</f>
        <v> </v>
      </c>
      <c r="E43" s="123" t="str">
        <f>IF(E$41&lt;&gt;0,1," ")</f>
        <v> </v>
      </c>
      <c r="F43" s="32"/>
      <c r="G43" s="93" t="str">
        <f>IF(AND(OR(C43=0,C43=" "),OR(D43=0,D43=" "),OR(E43=0,E43=" "),OR(F43=0,F43=" "))," ",IF(OR(C43=0,C43=" "),1,C43)*IF(OR(D43=0,D43=" "),1,D43)*IF(OR(E43=0,E43=" "),1,E43)*IF(OR(F43=0,F43=" "),1,F43))</f>
        <v> </v>
      </c>
      <c r="H43" s="92" t="str">
        <f>IF(G43=" "," ",POWER(G43,1/COUNT(C43:F43)))</f>
        <v> </v>
      </c>
      <c r="I43" s="99" t="str">
        <f>IF(H43=" "," ",H43/$H$45)</f>
        <v> </v>
      </c>
      <c r="J43" s="139" t="str">
        <f>IF(I43=MAX($I$41:$I$44),"←☺"," ")</f>
        <v> </v>
      </c>
      <c r="K43" s="134" t="str">
        <f>IF(J43="←☺","лучший поставщик"," ")</f>
        <v> </v>
      </c>
      <c r="L43" s="135"/>
      <c r="M43" s="13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2:34" ht="27" customHeight="1" thickBot="1">
      <c r="B44" s="66" t="str">
        <f>IF($B$29=0," ",$B$29)</f>
        <v>Дилер</v>
      </c>
      <c r="C44" s="91" t="str">
        <f>IF(F41=0," ",1/F41)</f>
        <v> </v>
      </c>
      <c r="D44" s="65" t="str">
        <f>IF(F42=0," ",1/F42)</f>
        <v> </v>
      </c>
      <c r="E44" s="65" t="str">
        <f>IF(F43=0," ",1/F43)</f>
        <v> </v>
      </c>
      <c r="F44" s="124" t="str">
        <f>IF(F$41&lt;&gt;0,1," ")</f>
        <v> </v>
      </c>
      <c r="G44" s="94" t="str">
        <f>IF(AND(OR(C44=0,C44=" "),OR(D44=0,D44=" "),OR(E44=0,E44=" "),OR(F44=0,F44=" "))," ",IF(OR(C44=0,C44=" "),1,C44)*IF(OR(D44=0,D44=" "),1,D44)*IF(OR(E44=0,E44=" "),1,E44)*IF(OR(F44=0,F44=" "),1,F44))</f>
        <v> </v>
      </c>
      <c r="H44" s="95" t="str">
        <f>IF(G44=" "," ",POWER(G44,1/COUNT(C44:F44)))</f>
        <v> </v>
      </c>
      <c r="I44" s="100" t="str">
        <f>IF(H44=" "," ",H44/$H$45)</f>
        <v> </v>
      </c>
      <c r="J44" s="139" t="str">
        <f>IF(I44=MAX($I$41:$I$44),"←☺"," ")</f>
        <v> </v>
      </c>
      <c r="K44" s="134" t="str">
        <f>IF(J44="←☺","лучший поставщик"," ")</f>
        <v> </v>
      </c>
      <c r="L44" s="135"/>
      <c r="M44" s="13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2:34" ht="27" customHeight="1" hidden="1" outlineLevel="1" thickBot="1">
      <c r="B45" s="12"/>
      <c r="C45" s="40">
        <f>SUM(C41:C44)</f>
        <v>1</v>
      </c>
      <c r="D45" s="41">
        <f>SUM(D41:D44)</f>
        <v>1</v>
      </c>
      <c r="E45" s="41">
        <f>SUM(E41:E44)</f>
        <v>0</v>
      </c>
      <c r="F45" s="42">
        <f>SUM(F41:F44)</f>
        <v>0</v>
      </c>
      <c r="G45" s="69"/>
      <c r="H45" s="70">
        <f>SUM(H41:H44)</f>
        <v>2</v>
      </c>
      <c r="I45" s="68">
        <f>SUM(I41:I44)</f>
        <v>0</v>
      </c>
      <c r="J45" s="1"/>
      <c r="K45" s="133"/>
      <c r="L45" s="133"/>
      <c r="M45" s="133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2:34" ht="13.5" hidden="1" outlineLevel="1" thickBot="1">
      <c r="B46"/>
      <c r="C46" s="2"/>
      <c r="D46" s="2"/>
      <c r="E46" s="2"/>
      <c r="F46" s="2"/>
      <c r="G46" s="2"/>
      <c r="H46" s="2"/>
      <c r="I46" s="2"/>
      <c r="J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2:34" ht="13.5" hidden="1" outlineLevel="1" thickBot="1">
      <c r="B47" t="s">
        <v>3</v>
      </c>
      <c r="C47" s="43" t="str">
        <f>IF(I41=" "," ",C45*I41)</f>
        <v> </v>
      </c>
      <c r="D47" s="44" t="str">
        <f>IF(I42=" "," ",D45*I42)</f>
        <v> </v>
      </c>
      <c r="E47" s="44" t="str">
        <f>IF(I43=" "," ",E45*I43)</f>
        <v> </v>
      </c>
      <c r="F47" s="45" t="str">
        <f>IF(I44=" "," ",F45*I44)</f>
        <v> </v>
      </c>
      <c r="G47" s="46">
        <f>SUM(C47:F47)</f>
        <v>0</v>
      </c>
      <c r="H47" s="2"/>
      <c r="I47" s="2"/>
      <c r="J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2:34" ht="13.5" hidden="1" outlineLevel="1" thickBot="1">
      <c r="B48"/>
      <c r="C48" s="26"/>
      <c r="D48" s="26"/>
      <c r="E48" s="26"/>
      <c r="F48" s="26"/>
      <c r="G48" s="26"/>
      <c r="H48" s="2"/>
      <c r="I48" s="2"/>
      <c r="J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2:34" ht="15" hidden="1" outlineLevel="1">
      <c r="B49" t="s">
        <v>7</v>
      </c>
      <c r="C49" s="47" t="str">
        <f>IF(COUNT(C41:F41)=1," ",IF(G47=0," ",(G47-COUNT(C41:F41))/(COUNT(C41:F41)-1)))</f>
        <v> </v>
      </c>
      <c r="D49" s="30"/>
      <c r="E49" s="26"/>
      <c r="F49" s="26"/>
      <c r="G49" s="26"/>
      <c r="H49" s="2"/>
      <c r="I49" s="2"/>
      <c r="J49"/>
      <c r="P49"/>
      <c r="Q49" t="s">
        <v>139</v>
      </c>
      <c r="R49" s="88">
        <v>1</v>
      </c>
      <c r="S49" s="88">
        <v>2</v>
      </c>
      <c r="T49" s="88">
        <v>3</v>
      </c>
      <c r="U49" s="88">
        <v>4</v>
      </c>
      <c r="V49" s="88">
        <v>5</v>
      </c>
      <c r="W49" s="88">
        <v>6</v>
      </c>
      <c r="X49" s="88">
        <v>7</v>
      </c>
      <c r="Y49" s="88">
        <v>8</v>
      </c>
      <c r="Z49" s="88">
        <v>9</v>
      </c>
      <c r="AA49" s="88">
        <v>10</v>
      </c>
      <c r="AB49"/>
      <c r="AC49"/>
      <c r="AD49"/>
      <c r="AE49"/>
      <c r="AF49"/>
      <c r="AG49"/>
      <c r="AH49"/>
    </row>
    <row r="50" spans="2:34" ht="15.75" hidden="1" outlineLevel="1" thickBot="1">
      <c r="B50" t="s">
        <v>8</v>
      </c>
      <c r="C50" s="23" t="str">
        <f ca="1">IF(COUNT(C41:F41)&lt;=2," ",IF(C49=" "," ",C49/OFFSET(Q50,0,COUNT(C41:F41),1,1)))</f>
        <v> </v>
      </c>
      <c r="D50" s="30"/>
      <c r="E50" s="26"/>
      <c r="F50" s="26"/>
      <c r="G50" s="26"/>
      <c r="H50" s="2"/>
      <c r="I50" s="2"/>
      <c r="J50"/>
      <c r="P50"/>
      <c r="Q50" s="88" t="s">
        <v>140</v>
      </c>
      <c r="R50" s="88">
        <v>0</v>
      </c>
      <c r="S50" s="88">
        <v>0</v>
      </c>
      <c r="T50" s="88">
        <v>0.58</v>
      </c>
      <c r="U50" s="88">
        <v>0.9</v>
      </c>
      <c r="V50" s="88">
        <v>1.12</v>
      </c>
      <c r="W50" s="88">
        <v>1.24</v>
      </c>
      <c r="X50" s="88">
        <v>1.32</v>
      </c>
      <c r="Y50" s="88">
        <v>1.41</v>
      </c>
      <c r="Z50" s="88">
        <v>1.45</v>
      </c>
      <c r="AA50" s="88">
        <v>1.49</v>
      </c>
      <c r="AB50"/>
      <c r="AC50"/>
      <c r="AD50"/>
      <c r="AE50"/>
      <c r="AF50"/>
      <c r="AG50"/>
      <c r="AH50"/>
    </row>
    <row r="51" spans="3:34" ht="13.5" collapsed="1" thickBot="1">
      <c r="C51" s="141"/>
      <c r="D51" s="142"/>
      <c r="E51" s="143"/>
      <c r="F51" s="143"/>
      <c r="G51" s="143"/>
      <c r="H51" s="144"/>
      <c r="I51" s="14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2:34" ht="18" thickBot="1">
      <c r="B52" s="157" t="str">
        <f ca="1">IF(OFFSET(C41,COUNT(C41:F41)-2,COUNT(C41:F41)-1,1,1)=0," ",IF(C50=" "," ",IF(ABS(C50)&gt;0.1,"Отсутствует логика: проверить решение или сменить менеджера."," ")))</f>
        <v> </v>
      </c>
      <c r="C52" s="158"/>
      <c r="D52" s="158"/>
      <c r="E52" s="158"/>
      <c r="F52" s="158"/>
      <c r="G52" s="158"/>
      <c r="H52" s="158"/>
      <c r="I52" s="158"/>
      <c r="J52" s="15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2:34" ht="12.75" customHeight="1" thickBot="1">
      <c r="B53" s="145"/>
      <c r="C53" s="145"/>
      <c r="D53" s="145"/>
      <c r="E53" s="145"/>
      <c r="F53" s="145"/>
      <c r="G53" s="145"/>
      <c r="H53" s="145"/>
      <c r="I53" s="145"/>
      <c r="J53" s="145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8" thickBot="1">
      <c r="A54" s="136">
        <v>3</v>
      </c>
      <c r="B54" s="165" t="str">
        <f>IF(B7=0," ",B7)</f>
        <v>Финансовые условия</v>
      </c>
      <c r="C54" s="166"/>
      <c r="D54" s="166"/>
      <c r="E54" s="166"/>
      <c r="F54" s="166"/>
      <c r="G54" s="166"/>
      <c r="H54" s="166"/>
      <c r="I54" s="167"/>
      <c r="J54" s="130"/>
      <c r="K54" s="130"/>
      <c r="L54" s="130"/>
      <c r="M54" s="131"/>
      <c r="N54" s="131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2:34" ht="90" customHeight="1" thickBot="1">
      <c r="B55" s="38" t="s">
        <v>0</v>
      </c>
      <c r="C55" s="148" t="str">
        <f>IF($B$26=0," ",$B$26)</f>
        <v>Дистрибьютор1</v>
      </c>
      <c r="D55" s="49" t="str">
        <f>IF($B$27=0," ",$B$27)</f>
        <v>Дистрибьютор2</v>
      </c>
      <c r="E55" s="49" t="str">
        <f>IF($B$28=0," ",$B$28)</f>
        <v>Производитель</v>
      </c>
      <c r="F55" s="149" t="str">
        <f>IF($B$29=0," ",$B$29)</f>
        <v>Дилер</v>
      </c>
      <c r="G55" s="10"/>
      <c r="H55" s="11"/>
      <c r="I55" s="57" t="s">
        <v>6</v>
      </c>
      <c r="J55" s="132"/>
      <c r="K55" s="132"/>
      <c r="L55" s="132"/>
      <c r="M55" s="133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2:34" ht="27" customHeight="1">
      <c r="B56" s="51" t="str">
        <f>IF($B$26=0," ",$B$26)</f>
        <v>Дистрибьютор1</v>
      </c>
      <c r="C56" s="89">
        <v>1</v>
      </c>
      <c r="D56" s="60"/>
      <c r="E56" s="60"/>
      <c r="F56" s="61"/>
      <c r="G56" s="62">
        <f>IF(AND(OR(C56=0,C56=" "),OR(D56=0,D56=" "),OR(E56=0,E56=" "),OR(F56=0,F56=" "))," ",IF(OR(C56=0,C56=" "),1,C56)*IF(OR(D56=0,D56=" "),1,D56)*IF(OR(E56=0,E56=" "),1,E56)*IF(OR(F56=0,F56=" "),1,F56))</f>
        <v>1</v>
      </c>
      <c r="H56" s="63">
        <f>IF(G56=" "," ",POWER(G56,1/COUNT(C56:F56)))</f>
        <v>1</v>
      </c>
      <c r="I56" s="96" t="str">
        <f>IF(D56=0," ",IF(H56=" "," ",H56/$H$60))</f>
        <v> </v>
      </c>
      <c r="J56" s="139" t="str">
        <f>IF(I56=MAX($I$56:$I$59),"←☺"," ")</f>
        <v> </v>
      </c>
      <c r="K56" s="134" t="str">
        <f>IF(J56="←☺","лучший поставщик"," ")</f>
        <v> </v>
      </c>
      <c r="L56" s="135"/>
      <c r="M56" s="133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2:34" ht="27" customHeight="1">
      <c r="B57" s="51" t="str">
        <f>IF($B$27=0," ",$B$27)</f>
        <v>Дистрибьютор2</v>
      </c>
      <c r="C57" s="90" t="str">
        <f>IF(D56=0," ",1/D56)</f>
        <v> </v>
      </c>
      <c r="D57" s="27">
        <v>1</v>
      </c>
      <c r="E57" s="31"/>
      <c r="F57" s="32"/>
      <c r="G57" s="93">
        <f>IF(AND(OR(C57=0,C57=" "),OR(D57=0,D57=" "),OR(E57=0,E57=" "),OR(F57=0,F57=" "))," ",IF(OR(C57=0,C57=" "),1,C57)*IF(OR(D57=0,D57=" "),1,D57)*IF(OR(E57=0,E57=" "),1,E57)*IF(OR(F57=0,F57=" "),1,F57))</f>
        <v>1</v>
      </c>
      <c r="H57" s="92">
        <f>IF(G57=" "," ",POWER(G57,1/COUNT(C57:F57)))</f>
        <v>1</v>
      </c>
      <c r="I57" s="99" t="str">
        <f>IF(D56=0," ",IF(H57=" "," ",H57/$H$60))</f>
        <v> </v>
      </c>
      <c r="J57" s="139" t="str">
        <f>IF(I57=MAX($I$56:$I$59),"←☺"," ")</f>
        <v> </v>
      </c>
      <c r="K57" s="134" t="str">
        <f>IF(J57="←☺","лучший поставщик"," ")</f>
        <v> </v>
      </c>
      <c r="L57" s="135"/>
      <c r="M57" s="133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2:34" ht="27" customHeight="1">
      <c r="B58" s="51" t="str">
        <f>IF($B$28=0," ",$B$28)</f>
        <v>Производитель</v>
      </c>
      <c r="C58" s="90" t="str">
        <f>IF(E56=0," ",1/E56)</f>
        <v> </v>
      </c>
      <c r="D58" s="39" t="str">
        <f>IF(E57=0," ",1/E57)</f>
        <v> </v>
      </c>
      <c r="E58" s="123" t="str">
        <f>IF(E$56&lt;&gt;0,1," ")</f>
        <v> </v>
      </c>
      <c r="F58" s="32"/>
      <c r="G58" s="93" t="str">
        <f>IF(AND(OR(C58=0,C58=" "),OR(D58=0,D58=" "),OR(E58=0,E58=" "),OR(F58=0,F58=" "))," ",IF(OR(C58=0,C58=" "),1,C58)*IF(OR(D58=0,D58=" "),1,D58)*IF(OR(E58=0,E58=" "),1,E58)*IF(OR(F58=0,F58=" "),1,F58))</f>
        <v> </v>
      </c>
      <c r="H58" s="92" t="str">
        <f>IF(G58=" "," ",POWER(G58,1/COUNT(C58:F58)))</f>
        <v> </v>
      </c>
      <c r="I58" s="99" t="str">
        <f>IF(H58=" "," ",H58/$H$60)</f>
        <v> </v>
      </c>
      <c r="J58" s="139" t="str">
        <f>IF(I58=MAX($I$56:$I$59),"←☺"," ")</f>
        <v> </v>
      </c>
      <c r="K58" s="134" t="str">
        <f>IF(J58="←☺","лучший поставщик"," ")</f>
        <v> </v>
      </c>
      <c r="L58" s="135"/>
      <c r="M58" s="133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2:34" ht="27" customHeight="1" thickBot="1">
      <c r="B59" s="66" t="str">
        <f>IF($B$29=0," ",$B$29)</f>
        <v>Дилер</v>
      </c>
      <c r="C59" s="91" t="str">
        <f>IF(F56=0," ",1/F56)</f>
        <v> </v>
      </c>
      <c r="D59" s="65" t="str">
        <f>IF(F57=0," ",1/F57)</f>
        <v> </v>
      </c>
      <c r="E59" s="65" t="str">
        <f>IF(F58=0," ",1/F58)</f>
        <v> </v>
      </c>
      <c r="F59" s="124" t="str">
        <f>IF(F$56&lt;&gt;0,1," ")</f>
        <v> </v>
      </c>
      <c r="G59" s="94" t="str">
        <f>IF(AND(OR(C59=0,C59=" "),OR(D59=0,D59=" "),OR(E59=0,E59=" "),OR(F59=0,F59=" "))," ",IF(OR(C59=0,C59=" "),1,C59)*IF(OR(D59=0,D59=" "),1,D59)*IF(OR(E59=0,E59=" "),1,E59)*IF(OR(F59=0,F59=" "),1,F59))</f>
        <v> </v>
      </c>
      <c r="H59" s="95" t="str">
        <f>IF(G59=" "," ",POWER(G59,1/COUNT(C59:F59)))</f>
        <v> </v>
      </c>
      <c r="I59" s="100" t="str">
        <f>IF(H59=" "," ",H59/$H$60)</f>
        <v> </v>
      </c>
      <c r="J59" s="139" t="str">
        <f>IF(I59=MAX($I$56:$I$59),"←☺"," ")</f>
        <v> </v>
      </c>
      <c r="K59" s="134" t="str">
        <f>IF(J59="←☺","лучший поставщик"," ")</f>
        <v> </v>
      </c>
      <c r="L59" s="135"/>
      <c r="M59" s="133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2:34" ht="27" customHeight="1" hidden="1" outlineLevel="1" thickBot="1">
      <c r="B60" s="12"/>
      <c r="C60" s="40">
        <f>SUM(C56:C59)</f>
        <v>1</v>
      </c>
      <c r="D60" s="41">
        <f>SUM(D56:D59)</f>
        <v>1</v>
      </c>
      <c r="E60" s="41">
        <f>SUM(E56:E59)</f>
        <v>0</v>
      </c>
      <c r="F60" s="42">
        <f>SUM(F56:F59)</f>
        <v>0</v>
      </c>
      <c r="G60" s="69"/>
      <c r="H60" s="70">
        <f>SUM(H56:H59)</f>
        <v>2</v>
      </c>
      <c r="I60" s="68">
        <f>SUM(I56:I59)</f>
        <v>0</v>
      </c>
      <c r="J60" s="1"/>
      <c r="K60" s="133"/>
      <c r="L60" s="133"/>
      <c r="M60" s="133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2:34" ht="13.5" hidden="1" outlineLevel="1" thickBot="1">
      <c r="B61"/>
      <c r="C61" s="2"/>
      <c r="D61" s="2"/>
      <c r="E61" s="2"/>
      <c r="F61" s="2"/>
      <c r="G61" s="2"/>
      <c r="H61" s="2"/>
      <c r="I61" s="2"/>
      <c r="J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2:34" ht="13.5" hidden="1" outlineLevel="1" thickBot="1">
      <c r="B62" t="s">
        <v>3</v>
      </c>
      <c r="C62" s="43" t="str">
        <f>IF(I56=" "," ",C60*I56)</f>
        <v> </v>
      </c>
      <c r="D62" s="44" t="str">
        <f>IF(I57=" "," ",D60*I57)</f>
        <v> </v>
      </c>
      <c r="E62" s="44" t="str">
        <f>IF(I58=" "," ",E60*I58)</f>
        <v> </v>
      </c>
      <c r="F62" s="45" t="str">
        <f>IF(I59=" "," ",F60*I59)</f>
        <v> </v>
      </c>
      <c r="G62" s="46">
        <f>SUM(C62:F62)</f>
        <v>0</v>
      </c>
      <c r="H62" s="2"/>
      <c r="I62" s="2"/>
      <c r="J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2:34" ht="13.5" hidden="1" outlineLevel="1" thickBot="1">
      <c r="B63"/>
      <c r="C63" s="26"/>
      <c r="D63" s="26"/>
      <c r="E63" s="26"/>
      <c r="F63" s="26"/>
      <c r="G63" s="26"/>
      <c r="H63" s="2"/>
      <c r="I63" s="2"/>
      <c r="J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2:34" ht="15" hidden="1" outlineLevel="1">
      <c r="B64" t="s">
        <v>7</v>
      </c>
      <c r="C64" s="47" t="str">
        <f>IF(COUNT(C56:F56)=1," ",IF(G62=0," ",(G62-COUNT(C56:F56))/(COUNT(C56:F56)-1)))</f>
        <v> </v>
      </c>
      <c r="D64" s="30"/>
      <c r="E64" s="26"/>
      <c r="F64" s="26"/>
      <c r="G64" s="26"/>
      <c r="H64" s="2"/>
      <c r="I64" s="2"/>
      <c r="J64"/>
      <c r="P64"/>
      <c r="Q64" t="s">
        <v>139</v>
      </c>
      <c r="R64" s="88">
        <v>1</v>
      </c>
      <c r="S64" s="88">
        <v>2</v>
      </c>
      <c r="T64" s="88">
        <v>3</v>
      </c>
      <c r="U64" s="88">
        <v>4</v>
      </c>
      <c r="V64" s="88">
        <v>5</v>
      </c>
      <c r="W64" s="88">
        <v>6</v>
      </c>
      <c r="X64" s="88">
        <v>7</v>
      </c>
      <c r="Y64" s="88">
        <v>8</v>
      </c>
      <c r="Z64" s="88">
        <v>9</v>
      </c>
      <c r="AA64" s="88">
        <v>10</v>
      </c>
      <c r="AB64"/>
      <c r="AC64"/>
      <c r="AD64"/>
      <c r="AE64"/>
      <c r="AF64"/>
      <c r="AG64"/>
      <c r="AH64"/>
    </row>
    <row r="65" spans="2:34" ht="15.75" hidden="1" outlineLevel="1" thickBot="1">
      <c r="B65" t="s">
        <v>8</v>
      </c>
      <c r="C65" s="23" t="str">
        <f ca="1">IF(COUNT(C56:F56)&lt;=2," ",IF(C64=" "," ",C64/OFFSET(Q65,0,COUNT(C56:F56),1,1)))</f>
        <v> </v>
      </c>
      <c r="D65" s="30"/>
      <c r="E65" s="26"/>
      <c r="F65" s="26"/>
      <c r="G65" s="26"/>
      <c r="H65" s="2"/>
      <c r="I65" s="2"/>
      <c r="J65"/>
      <c r="P65"/>
      <c r="Q65" s="88" t="s">
        <v>140</v>
      </c>
      <c r="R65" s="88">
        <v>0</v>
      </c>
      <c r="S65" s="88">
        <v>0</v>
      </c>
      <c r="T65" s="88">
        <v>0.58</v>
      </c>
      <c r="U65" s="88">
        <v>0.9</v>
      </c>
      <c r="V65" s="88">
        <v>1.12</v>
      </c>
      <c r="W65" s="88">
        <v>1.24</v>
      </c>
      <c r="X65" s="88">
        <v>1.32</v>
      </c>
      <c r="Y65" s="88">
        <v>1.41</v>
      </c>
      <c r="Z65" s="88">
        <v>1.45</v>
      </c>
      <c r="AA65" s="88">
        <v>1.49</v>
      </c>
      <c r="AB65"/>
      <c r="AC65"/>
      <c r="AD65"/>
      <c r="AE65"/>
      <c r="AF65"/>
      <c r="AG65"/>
      <c r="AH65"/>
    </row>
    <row r="66" spans="3:34" ht="13.5" collapsed="1" thickBot="1">
      <c r="C66" s="141"/>
      <c r="D66" s="142"/>
      <c r="E66" s="143"/>
      <c r="F66" s="143"/>
      <c r="G66" s="143"/>
      <c r="H66" s="144"/>
      <c r="I66" s="144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2:34" ht="18" thickBot="1">
      <c r="B67" s="157" t="str">
        <f ca="1">IF(OFFSET(C56,COUNT(C56:F56)-2,COUNT(C56:F56)-1,1,1)=0," ",IF(C65=" "," ",IF(ABS(C65)&gt;0.1,"Отсутствует логика: проверить решение или сменить менеджера."," ")))</f>
        <v> </v>
      </c>
      <c r="C67" s="158"/>
      <c r="D67" s="158"/>
      <c r="E67" s="158"/>
      <c r="F67" s="158"/>
      <c r="G67" s="158"/>
      <c r="H67" s="158"/>
      <c r="I67" s="158"/>
      <c r="J67" s="159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2:34" ht="12.75" customHeight="1" thickBot="1">
      <c r="B68" s="145"/>
      <c r="C68" s="145"/>
      <c r="D68" s="145"/>
      <c r="E68" s="145"/>
      <c r="F68" s="145"/>
      <c r="G68" s="145"/>
      <c r="H68" s="145"/>
      <c r="I68" s="145"/>
      <c r="J68" s="145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8" thickBot="1">
      <c r="A69" s="136">
        <v>4</v>
      </c>
      <c r="B69" s="165" t="str">
        <f>IF(B8=0," ",B8)</f>
        <v>Сроки поставок</v>
      </c>
      <c r="C69" s="166"/>
      <c r="D69" s="166"/>
      <c r="E69" s="166"/>
      <c r="F69" s="166"/>
      <c r="G69" s="166"/>
      <c r="H69" s="166"/>
      <c r="I69" s="167"/>
      <c r="J69" s="130"/>
      <c r="K69" s="130"/>
      <c r="L69" s="130"/>
      <c r="M69" s="131"/>
      <c r="N69" s="131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2:34" ht="90" customHeight="1" thickBot="1">
      <c r="B70" s="38" t="s">
        <v>0</v>
      </c>
      <c r="C70" s="148" t="str">
        <f>IF($B$26=0," ",$B$26)</f>
        <v>Дистрибьютор1</v>
      </c>
      <c r="D70" s="49" t="str">
        <f>IF($B$27=0," ",$B$27)</f>
        <v>Дистрибьютор2</v>
      </c>
      <c r="E70" s="49" t="str">
        <f>IF($B$28=0," ",$B$28)</f>
        <v>Производитель</v>
      </c>
      <c r="F70" s="149" t="str">
        <f>IF($B$29=0," ",$B$29)</f>
        <v>Дилер</v>
      </c>
      <c r="G70" s="10"/>
      <c r="H70" s="11"/>
      <c r="I70" s="57" t="s">
        <v>6</v>
      </c>
      <c r="J70" s="132"/>
      <c r="K70" s="132"/>
      <c r="L70" s="132"/>
      <c r="M70" s="133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2:34" ht="27" customHeight="1">
      <c r="B71" s="51" t="str">
        <f>IF($B$26=0," ",$B$26)</f>
        <v>Дистрибьютор1</v>
      </c>
      <c r="C71" s="89">
        <v>1</v>
      </c>
      <c r="D71" s="60"/>
      <c r="E71" s="60"/>
      <c r="F71" s="61"/>
      <c r="G71" s="62">
        <f>IF(AND(OR(C71=0,C71=" "),OR(D71=0,D71=" "),OR(E71=0,E71=" "),OR(F71=0,F71=" "))," ",IF(OR(C71=0,C71=" "),1,C71)*IF(OR(D71=0,D71=" "),1,D71)*IF(OR(E71=0,E71=" "),1,E71)*IF(OR(F71=0,F71=" "),1,F71))</f>
        <v>1</v>
      </c>
      <c r="H71" s="63">
        <f>IF(G71=" "," ",POWER(G71,1/COUNT(C71:F71)))</f>
        <v>1</v>
      </c>
      <c r="I71" s="96" t="str">
        <f>IF(D71=0," ",IF(H71=" "," ",H71/$H$75))</f>
        <v> </v>
      </c>
      <c r="J71" s="139" t="str">
        <f>IF(I71=MAX($I$71:$I$74),"←☺"," ")</f>
        <v> </v>
      </c>
      <c r="K71" s="134" t="str">
        <f>IF(J71="←☺","лучший поставщик"," ")</f>
        <v> </v>
      </c>
      <c r="L71" s="135"/>
      <c r="M71" s="133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2:34" ht="27" customHeight="1">
      <c r="B72" s="51" t="str">
        <f>IF($B$27=0," ",$B$27)</f>
        <v>Дистрибьютор2</v>
      </c>
      <c r="C72" s="90" t="str">
        <f>IF(D71=0," ",1/D71)</f>
        <v> </v>
      </c>
      <c r="D72" s="27">
        <v>1</v>
      </c>
      <c r="E72" s="31"/>
      <c r="F72" s="32"/>
      <c r="G72" s="93">
        <f>IF(AND(OR(C72=0,C72=" "),OR(D72=0,D72=" "),OR(E72=0,E72=" "),OR(F72=0,F72=" "))," ",IF(OR(C72=0,C72=" "),1,C72)*IF(OR(D72=0,D72=" "),1,D72)*IF(OR(E72=0,E72=" "),1,E72)*IF(OR(F72=0,F72=" "),1,F72))</f>
        <v>1</v>
      </c>
      <c r="H72" s="92">
        <f>IF(G72=" "," ",POWER(G72,1/COUNT(C72:F72)))</f>
        <v>1</v>
      </c>
      <c r="I72" s="99" t="str">
        <f>IF(D71=0," ",IF(H72=" "," ",H72/$H$75))</f>
        <v> </v>
      </c>
      <c r="J72" s="139" t="str">
        <f>IF(I72=MAX($I$71:$I$74),"←☺"," ")</f>
        <v> </v>
      </c>
      <c r="K72" s="134" t="str">
        <f>IF(J72="←☺","лучший поставщик"," ")</f>
        <v> </v>
      </c>
      <c r="L72" s="135"/>
      <c r="M72" s="133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2:34" ht="27" customHeight="1">
      <c r="B73" s="51" t="str">
        <f>IF($B$28=0," ",$B$28)</f>
        <v>Производитель</v>
      </c>
      <c r="C73" s="90" t="str">
        <f>IF(E71=0," ",1/E71)</f>
        <v> </v>
      </c>
      <c r="D73" s="39" t="str">
        <f>IF(E72=0," ",1/E72)</f>
        <v> </v>
      </c>
      <c r="E73" s="123" t="str">
        <f>IF(E$71&lt;&gt;0,1," ")</f>
        <v> </v>
      </c>
      <c r="F73" s="32"/>
      <c r="G73" s="93" t="str">
        <f>IF(AND(OR(C73=0,C73=" "),OR(D73=0,D73=" "),OR(E73=0,E73=" "),OR(F73=0,F73=" "))," ",IF(OR(C73=0,C73=" "),1,C73)*IF(OR(D73=0,D73=" "),1,D73)*IF(OR(E73=0,E73=" "),1,E73)*IF(OR(F73=0,F73=" "),1,F73))</f>
        <v> </v>
      </c>
      <c r="H73" s="92" t="str">
        <f>IF(G73=" "," ",POWER(G73,1/COUNT(C73:F73)))</f>
        <v> </v>
      </c>
      <c r="I73" s="99" t="str">
        <f>IF(H73=" "," ",H73/$H$75)</f>
        <v> </v>
      </c>
      <c r="J73" s="139" t="str">
        <f>IF(I73=MAX($I$71:$I$74),"←☺"," ")</f>
        <v> </v>
      </c>
      <c r="K73" s="134" t="str">
        <f>IF(J73="←☺","лучший поставщик"," ")</f>
        <v> </v>
      </c>
      <c r="L73" s="135"/>
      <c r="M73" s="13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2:34" ht="27" customHeight="1" thickBot="1">
      <c r="B74" s="66" t="str">
        <f>IF($B$29=0," ",$B$29)</f>
        <v>Дилер</v>
      </c>
      <c r="C74" s="91" t="str">
        <f>IF(F71=0," ",1/F71)</f>
        <v> </v>
      </c>
      <c r="D74" s="65" t="str">
        <f>IF(F72=0," ",1/F72)</f>
        <v> </v>
      </c>
      <c r="E74" s="65" t="str">
        <f>IF(F73=0," ",1/F73)</f>
        <v> </v>
      </c>
      <c r="F74" s="124" t="str">
        <f>IF(F$71&lt;&gt;0,1," ")</f>
        <v> </v>
      </c>
      <c r="G74" s="94" t="str">
        <f>IF(AND(OR(C74=0,C74=" "),OR(D74=0,D74=" "),OR(E74=0,E74=" "),OR(F74=0,F74=" "))," ",IF(OR(C74=0,C74=" "),1,C74)*IF(OR(D74=0,D74=" "),1,D74)*IF(OR(E74=0,E74=" "),1,E74)*IF(OR(F74=0,F74=" "),1,F74))</f>
        <v> </v>
      </c>
      <c r="H74" s="95" t="str">
        <f>IF(G74=" "," ",POWER(G74,1/COUNT(C74:F74)))</f>
        <v> </v>
      </c>
      <c r="I74" s="100" t="str">
        <f>IF(H74=" "," ",H74/$H$75)</f>
        <v> </v>
      </c>
      <c r="J74" s="139" t="str">
        <f>IF(I74=MAX($I$71:$I$74),"←☺"," ")</f>
        <v> </v>
      </c>
      <c r="K74" s="134" t="str">
        <f>IF(J74="←☺","лучший поставщик"," ")</f>
        <v> </v>
      </c>
      <c r="L74" s="135"/>
      <c r="M74" s="133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2:34" ht="27" customHeight="1" hidden="1" outlineLevel="1" thickBot="1">
      <c r="B75" s="12"/>
      <c r="C75" s="40">
        <f>SUM(C71:C74)</f>
        <v>1</v>
      </c>
      <c r="D75" s="41">
        <f>SUM(D71:D74)</f>
        <v>1</v>
      </c>
      <c r="E75" s="41">
        <f>SUM(E71:E74)</f>
        <v>0</v>
      </c>
      <c r="F75" s="42">
        <f>SUM(F71:F74)</f>
        <v>0</v>
      </c>
      <c r="G75" s="69"/>
      <c r="H75" s="70">
        <f>SUM(H71:H74)</f>
        <v>2</v>
      </c>
      <c r="I75" s="68">
        <f>SUM(I71:I74)</f>
        <v>0</v>
      </c>
      <c r="J75" s="1"/>
      <c r="K75" s="133"/>
      <c r="L75" s="133"/>
      <c r="M75" s="133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2:34" ht="13.5" hidden="1" outlineLevel="1" thickBot="1">
      <c r="B76"/>
      <c r="C76" s="2"/>
      <c r="D76" s="2"/>
      <c r="E76" s="2"/>
      <c r="F76" s="2"/>
      <c r="G76" s="2"/>
      <c r="H76" s="2"/>
      <c r="I76" s="2"/>
      <c r="J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2:34" ht="13.5" hidden="1" outlineLevel="1" thickBot="1">
      <c r="B77" t="s">
        <v>3</v>
      </c>
      <c r="C77" s="43" t="str">
        <f>IF(I71=" "," ",C75*I71)</f>
        <v> </v>
      </c>
      <c r="D77" s="44" t="str">
        <f>IF(I72=" "," ",D75*I72)</f>
        <v> </v>
      </c>
      <c r="E77" s="44" t="str">
        <f>IF(I73=" "," ",E75*I73)</f>
        <v> </v>
      </c>
      <c r="F77" s="45" t="str">
        <f>IF(I74=" "," ",F75*I74)</f>
        <v> </v>
      </c>
      <c r="G77" s="46">
        <f>SUM(C77:F77)</f>
        <v>0</v>
      </c>
      <c r="H77" s="2"/>
      <c r="I77" s="2"/>
      <c r="J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2:34" ht="13.5" hidden="1" outlineLevel="1" thickBot="1">
      <c r="B78"/>
      <c r="C78" s="26"/>
      <c r="D78" s="26"/>
      <c r="E78" s="26"/>
      <c r="F78" s="26"/>
      <c r="G78" s="26"/>
      <c r="H78" s="2"/>
      <c r="I78" s="2"/>
      <c r="J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2:34" ht="15" hidden="1" outlineLevel="1">
      <c r="B79" t="s">
        <v>7</v>
      </c>
      <c r="C79" s="47" t="str">
        <f>IF(COUNT(C71:F71)=1," ",IF(G77=0," ",(G77-COUNT(C71:F71))/(COUNT(C71:F71)-1)))</f>
        <v> </v>
      </c>
      <c r="D79" s="30"/>
      <c r="E79" s="26"/>
      <c r="F79" s="26"/>
      <c r="G79" s="26"/>
      <c r="H79" s="2"/>
      <c r="I79" s="2"/>
      <c r="J79"/>
      <c r="P79"/>
      <c r="Q79" t="s">
        <v>139</v>
      </c>
      <c r="R79" s="88">
        <v>1</v>
      </c>
      <c r="S79" s="88">
        <v>2</v>
      </c>
      <c r="T79" s="88">
        <v>3</v>
      </c>
      <c r="U79" s="88">
        <v>4</v>
      </c>
      <c r="V79" s="88">
        <v>5</v>
      </c>
      <c r="W79" s="88">
        <v>6</v>
      </c>
      <c r="X79" s="88">
        <v>7</v>
      </c>
      <c r="Y79" s="88">
        <v>8</v>
      </c>
      <c r="Z79" s="88">
        <v>9</v>
      </c>
      <c r="AA79" s="88">
        <v>10</v>
      </c>
      <c r="AB79"/>
      <c r="AC79"/>
      <c r="AD79"/>
      <c r="AE79"/>
      <c r="AF79"/>
      <c r="AG79"/>
      <c r="AH79"/>
    </row>
    <row r="80" spans="2:34" ht="15.75" hidden="1" outlineLevel="1" thickBot="1">
      <c r="B80" t="s">
        <v>8</v>
      </c>
      <c r="C80" s="23" t="str">
        <f ca="1">IF(COUNT(C71:F71)&lt;=2," ",IF(C79=" "," ",C79/OFFSET(Q80,0,COUNT(C71:F71),1,1)))</f>
        <v> </v>
      </c>
      <c r="D80" s="30"/>
      <c r="E80" s="26"/>
      <c r="F80" s="26"/>
      <c r="G80" s="26"/>
      <c r="H80" s="2"/>
      <c r="I80" s="2"/>
      <c r="J80"/>
      <c r="P80"/>
      <c r="Q80" s="88" t="s">
        <v>140</v>
      </c>
      <c r="R80" s="88">
        <v>0</v>
      </c>
      <c r="S80" s="88">
        <v>0</v>
      </c>
      <c r="T80" s="88">
        <v>0.58</v>
      </c>
      <c r="U80" s="88">
        <v>0.9</v>
      </c>
      <c r="V80" s="88">
        <v>1.12</v>
      </c>
      <c r="W80" s="88">
        <v>1.24</v>
      </c>
      <c r="X80" s="88">
        <v>1.32</v>
      </c>
      <c r="Y80" s="88">
        <v>1.41</v>
      </c>
      <c r="Z80" s="88">
        <v>1.45</v>
      </c>
      <c r="AA80" s="88">
        <v>1.49</v>
      </c>
      <c r="AB80"/>
      <c r="AC80"/>
      <c r="AD80"/>
      <c r="AE80"/>
      <c r="AF80"/>
      <c r="AG80"/>
      <c r="AH80"/>
    </row>
    <row r="81" spans="3:34" ht="13.5" collapsed="1" thickBot="1">
      <c r="C81" s="141"/>
      <c r="D81" s="142"/>
      <c r="E81" s="143"/>
      <c r="F81" s="143"/>
      <c r="G81" s="143"/>
      <c r="H81" s="144"/>
      <c r="I81" s="144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2:34" ht="18" thickBot="1">
      <c r="B82" s="157" t="str">
        <f ca="1">IF(OFFSET(C71,COUNT(C71:F71)-2,COUNT(C71:F71)-1,1,1)=0," ",IF(C80=" "," ",IF(ABS(C80)&gt;0.1,"Отсутствует логика: проверить решение или сменить менеджера."," ")))</f>
        <v> </v>
      </c>
      <c r="C82" s="158"/>
      <c r="D82" s="158"/>
      <c r="E82" s="158"/>
      <c r="F82" s="158"/>
      <c r="G82" s="158"/>
      <c r="H82" s="158"/>
      <c r="I82" s="158"/>
      <c r="J82" s="159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2:34" ht="12.75" customHeight="1" thickBot="1">
      <c r="B83" s="145"/>
      <c r="C83" s="145"/>
      <c r="D83" s="145"/>
      <c r="E83" s="145"/>
      <c r="F83" s="145"/>
      <c r="G83" s="145"/>
      <c r="H83" s="145"/>
      <c r="I83" s="145"/>
      <c r="J83" s="145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8" thickBot="1">
      <c r="A84" s="136">
        <v>5</v>
      </c>
      <c r="B84" s="165" t="str">
        <f>IF(B9=0," ",B9)</f>
        <v>Соблюдение сроков поставок</v>
      </c>
      <c r="C84" s="166"/>
      <c r="D84" s="166"/>
      <c r="E84" s="166"/>
      <c r="F84" s="166"/>
      <c r="G84" s="166"/>
      <c r="H84" s="166"/>
      <c r="I84" s="167"/>
      <c r="J84" s="130"/>
      <c r="K84" s="130"/>
      <c r="L84" s="130"/>
      <c r="M84" s="131"/>
      <c r="N84" s="131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2:34" ht="90" customHeight="1" thickBot="1">
      <c r="B85" s="38" t="s">
        <v>0</v>
      </c>
      <c r="C85" s="148" t="str">
        <f>IF($B$26=0," ",$B$26)</f>
        <v>Дистрибьютор1</v>
      </c>
      <c r="D85" s="49" t="str">
        <f>IF($B$27=0," ",$B$27)</f>
        <v>Дистрибьютор2</v>
      </c>
      <c r="E85" s="49" t="str">
        <f>IF($B$28=0," ",$B$28)</f>
        <v>Производитель</v>
      </c>
      <c r="F85" s="149" t="str">
        <f>IF($B$29=0," ",$B$29)</f>
        <v>Дилер</v>
      </c>
      <c r="G85" s="10"/>
      <c r="H85" s="11"/>
      <c r="I85" s="57" t="s">
        <v>6</v>
      </c>
      <c r="J85" s="132"/>
      <c r="K85" s="132"/>
      <c r="L85" s="132"/>
      <c r="M85" s="133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2:34" ht="27" customHeight="1">
      <c r="B86" s="51" t="str">
        <f>IF($B$26=0," ",$B$26)</f>
        <v>Дистрибьютор1</v>
      </c>
      <c r="C86" s="89">
        <v>1</v>
      </c>
      <c r="D86" s="60"/>
      <c r="E86" s="60"/>
      <c r="F86" s="61"/>
      <c r="G86" s="62">
        <f>IF(AND(OR(C86=0,C86=" "),OR(D86=0,D86=" "),OR(E86=0,E86=" "),OR(F86=0,F86=" "))," ",IF(OR(C86=0,C86=" "),1,C86)*IF(OR(D86=0,D86=" "),1,D86)*IF(OR(E86=0,E86=" "),1,E86)*IF(OR(F86=0,F86=" "),1,F86))</f>
        <v>1</v>
      </c>
      <c r="H86" s="63">
        <f>IF(G86=" "," ",POWER(G86,1/COUNT(C86:F86)))</f>
        <v>1</v>
      </c>
      <c r="I86" s="96" t="str">
        <f>IF(D86=0," ",IF(H86=" "," ",H86/$H$90))</f>
        <v> </v>
      </c>
      <c r="J86" s="139" t="str">
        <f>IF(I86=MAX($I$86:$I$89),"←☺"," ")</f>
        <v> </v>
      </c>
      <c r="K86" s="134" t="str">
        <f>IF(J86="←☺","лучший поставщик"," ")</f>
        <v> </v>
      </c>
      <c r="L86" s="135"/>
      <c r="M86" s="133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2:34" ht="27" customHeight="1">
      <c r="B87" s="51" t="str">
        <f>IF($B$27=0," ",$B$27)</f>
        <v>Дистрибьютор2</v>
      </c>
      <c r="C87" s="90" t="str">
        <f>IF(D86=0," ",1/D86)</f>
        <v> </v>
      </c>
      <c r="D87" s="27">
        <v>1</v>
      </c>
      <c r="E87" s="31"/>
      <c r="F87" s="32"/>
      <c r="G87" s="93">
        <f>IF(AND(OR(C87=0,C87=" "),OR(D87=0,D87=" "),OR(E87=0,E87=" "),OR(F87=0,F87=" "))," ",IF(OR(C87=0,C87=" "),1,C87)*IF(OR(D87=0,D87=" "),1,D87)*IF(OR(E87=0,E87=" "),1,E87)*IF(OR(F87=0,F87=" "),1,F87))</f>
        <v>1</v>
      </c>
      <c r="H87" s="92">
        <f>IF(G87=" "," ",POWER(G87,1/COUNT(C87:F87)))</f>
        <v>1</v>
      </c>
      <c r="I87" s="99" t="str">
        <f>IF(D86=0," ",IF(H87=" "," ",H87/$H$90))</f>
        <v> </v>
      </c>
      <c r="J87" s="139" t="str">
        <f>IF(I87=MAX($I$86:$I$89),"←☺"," ")</f>
        <v> </v>
      </c>
      <c r="K87" s="134" t="str">
        <f>IF(J87="←☺","лучший поставщик"," ")</f>
        <v> </v>
      </c>
      <c r="L87" s="135"/>
      <c r="M87" s="133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2:34" ht="27" customHeight="1">
      <c r="B88" s="51" t="str">
        <f>IF($B$28=0," ",$B$28)</f>
        <v>Производитель</v>
      </c>
      <c r="C88" s="90" t="str">
        <f>IF(E86=0," ",1/E86)</f>
        <v> </v>
      </c>
      <c r="D88" s="39" t="str">
        <f>IF(E87=0," ",1/E87)</f>
        <v> </v>
      </c>
      <c r="E88" s="123" t="str">
        <f>IF(E$86&lt;&gt;0,1," ")</f>
        <v> </v>
      </c>
      <c r="F88" s="32"/>
      <c r="G88" s="93" t="str">
        <f>IF(AND(OR(C88=0,C88=" "),OR(D88=0,D88=" "),OR(E88=0,E88=" "),OR(F88=0,F88=" "))," ",IF(OR(C88=0,C88=" "),1,C88)*IF(OR(D88=0,D88=" "),1,D88)*IF(OR(E88=0,E88=" "),1,E88)*IF(OR(F88=0,F88=" "),1,F88))</f>
        <v> </v>
      </c>
      <c r="H88" s="92" t="str">
        <f>IF(G88=" "," ",POWER(G88,1/COUNT(C88:F88)))</f>
        <v> </v>
      </c>
      <c r="I88" s="99" t="str">
        <f>IF(H88=" "," ",H88/$H$90)</f>
        <v> </v>
      </c>
      <c r="J88" s="139" t="str">
        <f>IF(I88=MAX($I$86:$I$89),"←☺"," ")</f>
        <v> </v>
      </c>
      <c r="K88" s="134" t="str">
        <f>IF(J88="←☺","лучший поставщик"," ")</f>
        <v> </v>
      </c>
      <c r="L88" s="135"/>
      <c r="M88" s="133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2:34" ht="27" customHeight="1" thickBot="1">
      <c r="B89" s="66" t="str">
        <f>IF($B$29=0," ",$B$29)</f>
        <v>Дилер</v>
      </c>
      <c r="C89" s="91" t="str">
        <f>IF(F86=0," ",1/F86)</f>
        <v> </v>
      </c>
      <c r="D89" s="65" t="str">
        <f>IF(F87=0," ",1/F87)</f>
        <v> </v>
      </c>
      <c r="E89" s="65" t="str">
        <f>IF(F88=0," ",1/F88)</f>
        <v> </v>
      </c>
      <c r="F89" s="124" t="str">
        <f>IF(F$86&lt;&gt;0,1," ")</f>
        <v> </v>
      </c>
      <c r="G89" s="94" t="str">
        <f>IF(AND(OR(C89=0,C89=" "),OR(D89=0,D89=" "),OR(E89=0,E89=" "),OR(F89=0,F89=" "))," ",IF(OR(C89=0,C89=" "),1,C89)*IF(OR(D89=0,D89=" "),1,D89)*IF(OR(E89=0,E89=" "),1,E89)*IF(OR(F89=0,F89=" "),1,F89))</f>
        <v> </v>
      </c>
      <c r="H89" s="95" t="str">
        <f>IF(G89=" "," ",POWER(G89,1/COUNT(C89:F89)))</f>
        <v> </v>
      </c>
      <c r="I89" s="100" t="str">
        <f>IF(H89=" "," ",H89/$H$90)</f>
        <v> </v>
      </c>
      <c r="J89" s="139" t="str">
        <f>IF(I89=MAX($I$86:$I$89),"←☺"," ")</f>
        <v> </v>
      </c>
      <c r="K89" s="134" t="str">
        <f>IF(J89="←☺","лучший поставщик"," ")</f>
        <v> </v>
      </c>
      <c r="L89" s="135"/>
      <c r="M89" s="133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2:34" ht="27" customHeight="1" hidden="1" outlineLevel="1" thickBot="1">
      <c r="B90" s="12"/>
      <c r="C90" s="40">
        <f>SUM(C86:C89)</f>
        <v>1</v>
      </c>
      <c r="D90" s="41">
        <f>SUM(D86:D89)</f>
        <v>1</v>
      </c>
      <c r="E90" s="41">
        <f>SUM(E86:E89)</f>
        <v>0</v>
      </c>
      <c r="F90" s="42">
        <f>SUM(F86:F89)</f>
        <v>0</v>
      </c>
      <c r="G90" s="69"/>
      <c r="H90" s="70">
        <f>SUM(H86:H89)</f>
        <v>2</v>
      </c>
      <c r="I90" s="68">
        <f>SUM(I86:I89)</f>
        <v>0</v>
      </c>
      <c r="J90" s="1"/>
      <c r="K90" s="133"/>
      <c r="L90" s="133"/>
      <c r="M90" s="133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2:34" ht="13.5" hidden="1" outlineLevel="1" thickBot="1">
      <c r="B91"/>
      <c r="C91" s="2"/>
      <c r="D91" s="2"/>
      <c r="E91" s="2"/>
      <c r="F91" s="2"/>
      <c r="G91" s="2"/>
      <c r="H91" s="2"/>
      <c r="I91" s="2"/>
      <c r="J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2:34" ht="13.5" hidden="1" outlineLevel="1" thickBot="1">
      <c r="B92" t="s">
        <v>3</v>
      </c>
      <c r="C92" s="43" t="str">
        <f>IF(I86=" "," ",C90*I86)</f>
        <v> </v>
      </c>
      <c r="D92" s="44" t="str">
        <f>IF(I87=" "," ",D90*I87)</f>
        <v> </v>
      </c>
      <c r="E92" s="44" t="str">
        <f>IF(I88=" "," ",E90*I88)</f>
        <v> </v>
      </c>
      <c r="F92" s="45" t="str">
        <f>IF(I89=" "," ",F90*I89)</f>
        <v> </v>
      </c>
      <c r="G92" s="46">
        <f>SUM(C92:F92)</f>
        <v>0</v>
      </c>
      <c r="H92" s="2"/>
      <c r="I92" s="2"/>
      <c r="J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2:34" ht="13.5" hidden="1" outlineLevel="1" thickBot="1">
      <c r="B93"/>
      <c r="C93" s="26"/>
      <c r="D93" s="26"/>
      <c r="E93" s="26"/>
      <c r="F93" s="26"/>
      <c r="G93" s="26"/>
      <c r="H93" s="2"/>
      <c r="I93" s="2"/>
      <c r="J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2:34" ht="15" hidden="1" outlineLevel="1">
      <c r="B94" t="s">
        <v>7</v>
      </c>
      <c r="C94" s="47" t="str">
        <f>IF(COUNT(C86:F86)=1," ",IF(G92=0," ",(G92-COUNT(C86:F86))/(COUNT(C86:F86)-1)))</f>
        <v> </v>
      </c>
      <c r="D94" s="30"/>
      <c r="E94" s="26"/>
      <c r="F94" s="26"/>
      <c r="G94" s="26"/>
      <c r="H94" s="2"/>
      <c r="I94" s="2"/>
      <c r="J94"/>
      <c r="P94"/>
      <c r="Q94" t="s">
        <v>139</v>
      </c>
      <c r="R94" s="88">
        <v>1</v>
      </c>
      <c r="S94" s="88">
        <v>2</v>
      </c>
      <c r="T94" s="88">
        <v>3</v>
      </c>
      <c r="U94" s="88">
        <v>4</v>
      </c>
      <c r="V94" s="88">
        <v>5</v>
      </c>
      <c r="W94" s="88">
        <v>6</v>
      </c>
      <c r="X94" s="88">
        <v>7</v>
      </c>
      <c r="Y94" s="88">
        <v>8</v>
      </c>
      <c r="Z94" s="88">
        <v>9</v>
      </c>
      <c r="AA94" s="88">
        <v>10</v>
      </c>
      <c r="AB94"/>
      <c r="AC94"/>
      <c r="AD94"/>
      <c r="AE94"/>
      <c r="AF94"/>
      <c r="AG94"/>
      <c r="AH94"/>
    </row>
    <row r="95" spans="2:34" ht="15.75" hidden="1" outlineLevel="1" thickBot="1">
      <c r="B95" t="s">
        <v>8</v>
      </c>
      <c r="C95" s="23" t="str">
        <f ca="1">IF(COUNT(C86:F86)&lt;=2," ",IF(C94=" "," ",C94/OFFSET(Q95,0,COUNT(C86:F86),1,1)))</f>
        <v> </v>
      </c>
      <c r="D95" s="30"/>
      <c r="E95" s="26"/>
      <c r="F95" s="26"/>
      <c r="G95" s="26"/>
      <c r="H95" s="2"/>
      <c r="I95" s="2"/>
      <c r="J95"/>
      <c r="P95"/>
      <c r="Q95" s="88" t="s">
        <v>140</v>
      </c>
      <c r="R95" s="88">
        <v>0</v>
      </c>
      <c r="S95" s="88">
        <v>0</v>
      </c>
      <c r="T95" s="88">
        <v>0.58</v>
      </c>
      <c r="U95" s="88">
        <v>0.9</v>
      </c>
      <c r="V95" s="88">
        <v>1.12</v>
      </c>
      <c r="W95" s="88">
        <v>1.24</v>
      </c>
      <c r="X95" s="88">
        <v>1.32</v>
      </c>
      <c r="Y95" s="88">
        <v>1.41</v>
      </c>
      <c r="Z95" s="88">
        <v>1.45</v>
      </c>
      <c r="AA95" s="88">
        <v>1.49</v>
      </c>
      <c r="AB95"/>
      <c r="AC95"/>
      <c r="AD95"/>
      <c r="AE95"/>
      <c r="AF95"/>
      <c r="AG95"/>
      <c r="AH95"/>
    </row>
    <row r="96" spans="3:34" ht="13.5" collapsed="1" thickBot="1">
      <c r="C96" s="141"/>
      <c r="D96" s="142"/>
      <c r="E96" s="143"/>
      <c r="F96" s="143"/>
      <c r="G96" s="143"/>
      <c r="H96" s="144"/>
      <c r="I96" s="144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2:34" ht="18" thickBot="1">
      <c r="B97" s="157" t="str">
        <f ca="1">IF(OFFSET(C86,COUNT(C86:F86)-2,COUNT(C86:F86)-1,1,1)=0," ",IF(C95=" "," ",IF(ABS(C95)&gt;0.1,"Отсутствует логика: проверить решение или сменить менеджера."," ")))</f>
        <v> </v>
      </c>
      <c r="C97" s="158"/>
      <c r="D97" s="158"/>
      <c r="E97" s="158"/>
      <c r="F97" s="158"/>
      <c r="G97" s="158"/>
      <c r="H97" s="158"/>
      <c r="I97" s="158"/>
      <c r="J97" s="159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2:34" ht="12.75" customHeight="1" thickBot="1">
      <c r="B98" s="145"/>
      <c r="C98" s="145"/>
      <c r="D98" s="145"/>
      <c r="E98" s="145"/>
      <c r="F98" s="145"/>
      <c r="G98" s="145"/>
      <c r="H98" s="145"/>
      <c r="I98" s="145"/>
      <c r="J98" s="145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8" thickBot="1">
      <c r="A99" s="136">
        <v>6</v>
      </c>
      <c r="B99" s="165" t="str">
        <f>IF(B10=0," ",B10)</f>
        <v>Качество обслуживания</v>
      </c>
      <c r="C99" s="166"/>
      <c r="D99" s="166"/>
      <c r="E99" s="166"/>
      <c r="F99" s="166"/>
      <c r="G99" s="166"/>
      <c r="H99" s="166"/>
      <c r="I99" s="167"/>
      <c r="J99" s="130"/>
      <c r="K99" s="130"/>
      <c r="L99" s="130"/>
      <c r="M99" s="131"/>
      <c r="N99" s="131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2:34" ht="90" customHeight="1" thickBot="1">
      <c r="B100" s="38" t="s">
        <v>0</v>
      </c>
      <c r="C100" s="148" t="str">
        <f>IF($B$26=0," ",$B$26)</f>
        <v>Дистрибьютор1</v>
      </c>
      <c r="D100" s="49" t="str">
        <f>IF($B$27=0," ",$B$27)</f>
        <v>Дистрибьютор2</v>
      </c>
      <c r="E100" s="49" t="str">
        <f>IF($B$28=0," ",$B$28)</f>
        <v>Производитель</v>
      </c>
      <c r="F100" s="149" t="str">
        <f>IF($B$29=0," ",$B$29)</f>
        <v>Дилер</v>
      </c>
      <c r="G100" s="10"/>
      <c r="H100" s="11"/>
      <c r="I100" s="57" t="s">
        <v>6</v>
      </c>
      <c r="J100" s="132"/>
      <c r="K100" s="132"/>
      <c r="L100" s="132"/>
      <c r="M100" s="133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2:34" ht="27" customHeight="1">
      <c r="B101" s="51" t="str">
        <f>IF($B$26=0," ",$B$26)</f>
        <v>Дистрибьютор1</v>
      </c>
      <c r="C101" s="89">
        <v>1</v>
      </c>
      <c r="D101" s="60"/>
      <c r="E101" s="60"/>
      <c r="F101" s="61"/>
      <c r="G101" s="62">
        <f>IF(AND(OR(C101=0,C101=" "),OR(D101=0,D101=" "),OR(E101=0,E101=" "),OR(F101=0,F101=" "))," ",IF(OR(C101=0,C101=" "),1,C101)*IF(OR(D101=0,D101=" "),1,D101)*IF(OR(E101=0,E101=" "),1,E101)*IF(OR(F101=0,F101=" "),1,F101))</f>
        <v>1</v>
      </c>
      <c r="H101" s="63">
        <f>IF(G101=" "," ",POWER(G101,1/COUNT(C101:F101)))</f>
        <v>1</v>
      </c>
      <c r="I101" s="96" t="str">
        <f>IF(D101=0," ",IF(H101=" "," ",H101/$H$105))</f>
        <v> </v>
      </c>
      <c r="J101" s="139" t="str">
        <f>IF(I101=MAX($I$101:$I$104),"←☺"," ")</f>
        <v> </v>
      </c>
      <c r="K101" s="134" t="str">
        <f>IF(J101="←☺","лучший поставщик"," ")</f>
        <v> </v>
      </c>
      <c r="L101" s="135"/>
      <c r="M101" s="133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2:34" ht="27" customHeight="1">
      <c r="B102" s="51" t="str">
        <f>IF($B$27=0," ",$B$27)</f>
        <v>Дистрибьютор2</v>
      </c>
      <c r="C102" s="90" t="str">
        <f>IF(D101=0," ",1/D101)</f>
        <v> </v>
      </c>
      <c r="D102" s="27">
        <v>1</v>
      </c>
      <c r="E102" s="31"/>
      <c r="F102" s="32"/>
      <c r="G102" s="93">
        <f>IF(AND(OR(C102=0,C102=" "),OR(D102=0,D102=" "),OR(E102=0,E102=" "),OR(F102=0,F102=" "))," ",IF(OR(C102=0,C102=" "),1,C102)*IF(OR(D102=0,D102=" "),1,D102)*IF(OR(E102=0,E102=" "),1,E102)*IF(OR(F102=0,F102=" "),1,F102))</f>
        <v>1</v>
      </c>
      <c r="H102" s="92">
        <f>IF(G102=" "," ",POWER(G102,1/COUNT(C102:F102)))</f>
        <v>1</v>
      </c>
      <c r="I102" s="99" t="str">
        <f>IF(D101=0," ",IF(H102=" "," ",H102/$H$105))</f>
        <v> </v>
      </c>
      <c r="J102" s="139" t="str">
        <f>IF(I102=MAX($I$101:$I$104),"←☺"," ")</f>
        <v> </v>
      </c>
      <c r="K102" s="134" t="str">
        <f>IF(J102="←☺","лучший поставщик"," ")</f>
        <v> </v>
      </c>
      <c r="L102" s="135"/>
      <c r="M102" s="133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2:34" ht="27" customHeight="1">
      <c r="B103" s="51" t="str">
        <f>IF($B$28=0," ",$B$28)</f>
        <v>Производитель</v>
      </c>
      <c r="C103" s="90" t="str">
        <f>IF(E101=0," ",1/E101)</f>
        <v> </v>
      </c>
      <c r="D103" s="39" t="str">
        <f>IF(E102=0," ",1/E102)</f>
        <v> </v>
      </c>
      <c r="E103" s="123" t="str">
        <f>IF(E$101&lt;&gt;0,1," ")</f>
        <v> </v>
      </c>
      <c r="F103" s="32"/>
      <c r="G103" s="93" t="str">
        <f>IF(AND(OR(C103=0,C103=" "),OR(D103=0,D103=" "),OR(E103=0,E103=" "),OR(F103=0,F103=" "))," ",IF(OR(C103=0,C103=" "),1,C103)*IF(OR(D103=0,D103=" "),1,D103)*IF(OR(E103=0,E103=" "),1,E103)*IF(OR(F103=0,F103=" "),1,F103))</f>
        <v> </v>
      </c>
      <c r="H103" s="92" t="str">
        <f>IF(G103=" "," ",POWER(G103,1/COUNT(C103:F103)))</f>
        <v> </v>
      </c>
      <c r="I103" s="99" t="str">
        <f>IF(H103=" "," ",H103/$H$105)</f>
        <v> </v>
      </c>
      <c r="J103" s="139" t="str">
        <f>IF(I103=MAX($I$101:$I$104),"←☺"," ")</f>
        <v> </v>
      </c>
      <c r="K103" s="134" t="str">
        <f>IF(J103="←☺","лучший поставщик"," ")</f>
        <v> </v>
      </c>
      <c r="L103" s="135"/>
      <c r="M103" s="13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2:34" ht="27" customHeight="1" thickBot="1">
      <c r="B104" s="66" t="str">
        <f>IF($B$29=0," ",$B$29)</f>
        <v>Дилер</v>
      </c>
      <c r="C104" s="91" t="str">
        <f>IF(F101=0," ",1/F101)</f>
        <v> </v>
      </c>
      <c r="D104" s="65" t="str">
        <f>IF(F102=0," ",1/F102)</f>
        <v> </v>
      </c>
      <c r="E104" s="65" t="str">
        <f>IF(F103=0," ",1/F103)</f>
        <v> </v>
      </c>
      <c r="F104" s="124" t="str">
        <f>IF(F$101&lt;&gt;0,1," ")</f>
        <v> </v>
      </c>
      <c r="G104" s="94" t="str">
        <f>IF(AND(OR(C104=0,C104=" "),OR(D104=0,D104=" "),OR(E104=0,E104=" "),OR(F104=0,F104=" "))," ",IF(OR(C104=0,C104=" "),1,C104)*IF(OR(D104=0,D104=" "),1,D104)*IF(OR(E104=0,E104=" "),1,E104)*IF(OR(F104=0,F104=" "),1,F104))</f>
        <v> </v>
      </c>
      <c r="H104" s="95" t="str">
        <f>IF(G104=" "," ",POWER(G104,1/COUNT(C104:F104)))</f>
        <v> </v>
      </c>
      <c r="I104" s="100" t="str">
        <f>IF(H104=" "," ",H104/$H$105)</f>
        <v> </v>
      </c>
      <c r="J104" s="139" t="str">
        <f>IF(I104=MAX($I$101:$I$104),"←☺"," ")</f>
        <v> </v>
      </c>
      <c r="K104" s="134" t="str">
        <f>IF(J104="←☺","лучший поставщик"," ")</f>
        <v> </v>
      </c>
      <c r="L104" s="135"/>
      <c r="M104" s="133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2:34" ht="27" customHeight="1" hidden="1" outlineLevel="1" thickBot="1">
      <c r="B105" s="12"/>
      <c r="C105" s="40">
        <f>SUM(C101:C104)</f>
        <v>1</v>
      </c>
      <c r="D105" s="41">
        <f>SUM(D101:D104)</f>
        <v>1</v>
      </c>
      <c r="E105" s="41">
        <f>SUM(E101:E104)</f>
        <v>0</v>
      </c>
      <c r="F105" s="42">
        <f>SUM(F101:F104)</f>
        <v>0</v>
      </c>
      <c r="G105" s="69"/>
      <c r="H105" s="70">
        <f>SUM(H101:H104)</f>
        <v>2</v>
      </c>
      <c r="I105" s="68">
        <f>SUM(I101:I104)</f>
        <v>0</v>
      </c>
      <c r="J105" s="1"/>
      <c r="K105" s="133"/>
      <c r="L105" s="133"/>
      <c r="M105" s="133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2:34" ht="13.5" hidden="1" outlineLevel="1" thickBot="1">
      <c r="B106"/>
      <c r="C106" s="2"/>
      <c r="D106" s="2"/>
      <c r="E106" s="2"/>
      <c r="F106" s="2"/>
      <c r="G106" s="2"/>
      <c r="H106" s="2"/>
      <c r="I106" s="2"/>
      <c r="J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2:34" ht="13.5" hidden="1" outlineLevel="1" thickBot="1">
      <c r="B107" t="s">
        <v>3</v>
      </c>
      <c r="C107" s="43" t="str">
        <f>IF(I101=" "," ",C105*I101)</f>
        <v> </v>
      </c>
      <c r="D107" s="44" t="str">
        <f>IF(I102=" "," ",D105*I102)</f>
        <v> </v>
      </c>
      <c r="E107" s="44" t="str">
        <f>IF(I103=" "," ",E105*I103)</f>
        <v> </v>
      </c>
      <c r="F107" s="45" t="str">
        <f>IF(I104=" "," ",F105*I104)</f>
        <v> </v>
      </c>
      <c r="G107" s="46">
        <f>SUM(C107:F107)</f>
        <v>0</v>
      </c>
      <c r="H107" s="2"/>
      <c r="I107" s="2"/>
      <c r="J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2:34" ht="13.5" hidden="1" outlineLevel="1" thickBot="1">
      <c r="B108"/>
      <c r="C108" s="26"/>
      <c r="D108" s="26"/>
      <c r="E108" s="26"/>
      <c r="F108" s="26"/>
      <c r="G108" s="26"/>
      <c r="H108" s="2"/>
      <c r="I108" s="2"/>
      <c r="J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2:34" ht="15" hidden="1" outlineLevel="1">
      <c r="B109" t="s">
        <v>7</v>
      </c>
      <c r="C109" s="47" t="str">
        <f>IF(COUNT(C101:F101)=1," ",IF(G107=0," ",(G107-COUNT(C101:F101))/(COUNT(C101:F101)-1)))</f>
        <v> </v>
      </c>
      <c r="D109" s="30"/>
      <c r="E109" s="26"/>
      <c r="F109" s="26"/>
      <c r="G109" s="26"/>
      <c r="H109" s="2"/>
      <c r="I109" s="2"/>
      <c r="J109"/>
      <c r="P109"/>
      <c r="Q109" t="s">
        <v>139</v>
      </c>
      <c r="R109" s="88">
        <v>1</v>
      </c>
      <c r="S109" s="88">
        <v>2</v>
      </c>
      <c r="T109" s="88">
        <v>3</v>
      </c>
      <c r="U109" s="88">
        <v>4</v>
      </c>
      <c r="V109" s="88">
        <v>5</v>
      </c>
      <c r="W109" s="88">
        <v>6</v>
      </c>
      <c r="X109" s="88">
        <v>7</v>
      </c>
      <c r="Y109" s="88">
        <v>8</v>
      </c>
      <c r="Z109" s="88">
        <v>9</v>
      </c>
      <c r="AA109" s="88">
        <v>10</v>
      </c>
      <c r="AB109"/>
      <c r="AC109"/>
      <c r="AD109"/>
      <c r="AE109"/>
      <c r="AF109"/>
      <c r="AG109"/>
      <c r="AH109"/>
    </row>
    <row r="110" spans="2:34" ht="15.75" hidden="1" outlineLevel="1" thickBot="1">
      <c r="B110" t="s">
        <v>8</v>
      </c>
      <c r="C110" s="23" t="str">
        <f ca="1">IF(COUNT(C101:F101)&lt;=2," ",IF(C109=" "," ",C109/OFFSET(Q110,0,COUNT(C101:F101),1,1)))</f>
        <v> </v>
      </c>
      <c r="D110" s="30"/>
      <c r="E110" s="26"/>
      <c r="F110" s="26"/>
      <c r="G110" s="26"/>
      <c r="H110" s="2"/>
      <c r="I110" s="2"/>
      <c r="J110"/>
      <c r="P110"/>
      <c r="Q110" s="88" t="s">
        <v>140</v>
      </c>
      <c r="R110" s="88">
        <v>0</v>
      </c>
      <c r="S110" s="88">
        <v>0</v>
      </c>
      <c r="T110" s="88">
        <v>0.58</v>
      </c>
      <c r="U110" s="88">
        <v>0.9</v>
      </c>
      <c r="V110" s="88">
        <v>1.12</v>
      </c>
      <c r="W110" s="88">
        <v>1.24</v>
      </c>
      <c r="X110" s="88">
        <v>1.32</v>
      </c>
      <c r="Y110" s="88">
        <v>1.41</v>
      </c>
      <c r="Z110" s="88">
        <v>1.45</v>
      </c>
      <c r="AA110" s="88">
        <v>1.49</v>
      </c>
      <c r="AB110"/>
      <c r="AC110"/>
      <c r="AD110"/>
      <c r="AE110"/>
      <c r="AF110"/>
      <c r="AG110"/>
      <c r="AH110"/>
    </row>
    <row r="111" spans="3:34" ht="13.5" collapsed="1" thickBot="1">
      <c r="C111" s="141"/>
      <c r="D111" s="142"/>
      <c r="E111" s="143"/>
      <c r="F111" s="143"/>
      <c r="G111" s="143"/>
      <c r="H111" s="144"/>
      <c r="I111" s="144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2:34" ht="18" thickBot="1">
      <c r="B112" s="157" t="str">
        <f ca="1">IF(OFFSET(C101,COUNT(C101:F101)-2,COUNT(C101:F101)-1,1,1)=0," ",IF(C110=" "," ",IF(ABS(C110)&gt;0.1,"Отсутствует логика: проверить решение или сменить менеджера."," ")))</f>
        <v> </v>
      </c>
      <c r="C112" s="158"/>
      <c r="D112" s="158"/>
      <c r="E112" s="158"/>
      <c r="F112" s="158"/>
      <c r="G112" s="158"/>
      <c r="H112" s="158"/>
      <c r="I112" s="158"/>
      <c r="J112" s="159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2:34" ht="12.75" customHeight="1" thickBot="1">
      <c r="B113" s="145"/>
      <c r="C113" s="145"/>
      <c r="D113" s="145"/>
      <c r="E113" s="145"/>
      <c r="F113" s="145"/>
      <c r="G113" s="145"/>
      <c r="H113" s="145"/>
      <c r="I113" s="145"/>
      <c r="J113" s="145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8" thickBot="1">
      <c r="A114" s="136">
        <v>7</v>
      </c>
      <c r="B114" s="165" t="str">
        <f>IF(B11=0," ",B11)</f>
        <v>Минимальная норма отгрузки</v>
      </c>
      <c r="C114" s="166"/>
      <c r="D114" s="166"/>
      <c r="E114" s="166"/>
      <c r="F114" s="166"/>
      <c r="G114" s="166"/>
      <c r="H114" s="166"/>
      <c r="I114" s="167"/>
      <c r="J114" s="130"/>
      <c r="K114" s="130"/>
      <c r="L114" s="130"/>
      <c r="M114" s="131"/>
      <c r="N114" s="131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2:34" ht="90" customHeight="1" thickBot="1">
      <c r="B115" s="38" t="s">
        <v>0</v>
      </c>
      <c r="C115" s="148" t="str">
        <f>IF($B$26=0," ",$B$26)</f>
        <v>Дистрибьютор1</v>
      </c>
      <c r="D115" s="49" t="str">
        <f>IF($B$27=0," ",$B$27)</f>
        <v>Дистрибьютор2</v>
      </c>
      <c r="E115" s="49" t="str">
        <f>IF($B$28=0," ",$B$28)</f>
        <v>Производитель</v>
      </c>
      <c r="F115" s="149" t="str">
        <f>IF($B$29=0," ",$B$29)</f>
        <v>Дилер</v>
      </c>
      <c r="G115" s="10"/>
      <c r="H115" s="11"/>
      <c r="I115" s="57" t="s">
        <v>6</v>
      </c>
      <c r="J115" s="132"/>
      <c r="K115" s="132"/>
      <c r="L115" s="132"/>
      <c r="M115" s="133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2:34" ht="27" customHeight="1">
      <c r="B116" s="51" t="str">
        <f>IF($B$26=0," ",$B$26)</f>
        <v>Дистрибьютор1</v>
      </c>
      <c r="C116" s="89">
        <v>1</v>
      </c>
      <c r="D116" s="60"/>
      <c r="E116" s="60"/>
      <c r="F116" s="61"/>
      <c r="G116" s="62">
        <f>IF(AND(OR(C116=0,C116=" "),OR(D116=0,D116=" "),OR(E116=0,E116=" "),OR(F116=0,F116=" "))," ",IF(OR(C116=0,C116=" "),1,C116)*IF(OR(D116=0,D116=" "),1,D116)*IF(OR(E116=0,E116=" "),1,E116)*IF(OR(F116=0,F116=" "),1,F116))</f>
        <v>1</v>
      </c>
      <c r="H116" s="63">
        <f>IF(G116=" "," ",POWER(G116,1/COUNT(C116:F116)))</f>
        <v>1</v>
      </c>
      <c r="I116" s="96" t="str">
        <f>IF(D116=0," ",IF(H116=" "," ",H116/$H$120))</f>
        <v> </v>
      </c>
      <c r="J116" s="139" t="str">
        <f>IF(I116=MAX($I$116:$I$119),"←☺"," ")</f>
        <v> </v>
      </c>
      <c r="K116" s="134" t="str">
        <f>IF(J116="←☺","лучший поставщик"," ")</f>
        <v> </v>
      </c>
      <c r="L116" s="135"/>
      <c r="M116" s="133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2:34" ht="27" customHeight="1">
      <c r="B117" s="51" t="str">
        <f>IF($B$27=0," ",$B$27)</f>
        <v>Дистрибьютор2</v>
      </c>
      <c r="C117" s="90" t="str">
        <f>IF(D116=0," ",1/D116)</f>
        <v> </v>
      </c>
      <c r="D117" s="27">
        <v>1</v>
      </c>
      <c r="E117" s="31"/>
      <c r="F117" s="32"/>
      <c r="G117" s="93">
        <f>IF(AND(OR(C117=0,C117=" "),OR(D117=0,D117=" "),OR(E117=0,E117=" "),OR(F117=0,F117=" "))," ",IF(OR(C117=0,C117=" "),1,C117)*IF(OR(D117=0,D117=" "),1,D117)*IF(OR(E117=0,E117=" "),1,E117)*IF(OR(F117=0,F117=" "),1,F117))</f>
        <v>1</v>
      </c>
      <c r="H117" s="92">
        <f>IF(G117=" "," ",POWER(G117,1/COUNT(C117:F117)))</f>
        <v>1</v>
      </c>
      <c r="I117" s="99" t="str">
        <f>IF(D116=0," ",IF(H117=" "," ",H117/$H$120))</f>
        <v> </v>
      </c>
      <c r="J117" s="139" t="str">
        <f>IF(I117=MAX($I$116:$I$119),"←☺"," ")</f>
        <v> </v>
      </c>
      <c r="K117" s="134" t="str">
        <f>IF(J117="←☺","лучший поставщик"," ")</f>
        <v> </v>
      </c>
      <c r="L117" s="135"/>
      <c r="M117" s="133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2:34" ht="27" customHeight="1">
      <c r="B118" s="51" t="str">
        <f>IF($B$28=0," ",$B$28)</f>
        <v>Производитель</v>
      </c>
      <c r="C118" s="90" t="str">
        <f>IF(E116=0," ",1/E116)</f>
        <v> </v>
      </c>
      <c r="D118" s="39" t="str">
        <f>IF(E117=0," ",1/E117)</f>
        <v> </v>
      </c>
      <c r="E118" s="123" t="str">
        <f>IF(E$116&lt;&gt;0,1," ")</f>
        <v> </v>
      </c>
      <c r="F118" s="32"/>
      <c r="G118" s="93" t="str">
        <f>IF(AND(OR(C118=0,C118=" "),OR(D118=0,D118=" "),OR(E118=0,E118=" "),OR(F118=0,F118=" "))," ",IF(OR(C118=0,C118=" "),1,C118)*IF(OR(D118=0,D118=" "),1,D118)*IF(OR(E118=0,E118=" "),1,E118)*IF(OR(F118=0,F118=" "),1,F118))</f>
        <v> </v>
      </c>
      <c r="H118" s="92" t="str">
        <f>IF(G118=" "," ",POWER(G118,1/COUNT(C118:F118)))</f>
        <v> </v>
      </c>
      <c r="I118" s="99" t="str">
        <f>IF(H118=" "," ",H118/$H$120)</f>
        <v> </v>
      </c>
      <c r="J118" s="139" t="str">
        <f>IF(I118=MAX($I$116:$I$119),"←☺"," ")</f>
        <v> </v>
      </c>
      <c r="K118" s="134" t="str">
        <f>IF(J118="←☺","лучший поставщик"," ")</f>
        <v> </v>
      </c>
      <c r="L118" s="135"/>
      <c r="M118" s="133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2:34" ht="27" customHeight="1" thickBot="1">
      <c r="B119" s="66" t="str">
        <f>IF($B$29=0," ",$B$29)</f>
        <v>Дилер</v>
      </c>
      <c r="C119" s="91" t="str">
        <f>IF(F116=0," ",1/F116)</f>
        <v> </v>
      </c>
      <c r="D119" s="65" t="str">
        <f>IF(F117=0," ",1/F117)</f>
        <v> </v>
      </c>
      <c r="E119" s="65" t="str">
        <f>IF(F118=0," ",1/F118)</f>
        <v> </v>
      </c>
      <c r="F119" s="124" t="str">
        <f>IF(F$116&lt;&gt;0,1," ")</f>
        <v> </v>
      </c>
      <c r="G119" s="94" t="str">
        <f>IF(AND(OR(C119=0,C119=" "),OR(D119=0,D119=" "),OR(E119=0,E119=" "),OR(F119=0,F119=" "))," ",IF(OR(C119=0,C119=" "),1,C119)*IF(OR(D119=0,D119=" "),1,D119)*IF(OR(E119=0,E119=" "),1,E119)*IF(OR(F119=0,F119=" "),1,F119))</f>
        <v> </v>
      </c>
      <c r="H119" s="95" t="str">
        <f>IF(G119=" "," ",POWER(G119,1/COUNT(C119:F119)))</f>
        <v> </v>
      </c>
      <c r="I119" s="100" t="str">
        <f>IF(H119=" "," ",H119/$H$120)</f>
        <v> </v>
      </c>
      <c r="J119" s="139" t="str">
        <f>IF(I119=MAX($I$116:$I$119),"←☺"," ")</f>
        <v> </v>
      </c>
      <c r="K119" s="134" t="str">
        <f>IF(J119="←☺","лучший поставщик"," ")</f>
        <v> </v>
      </c>
      <c r="L119" s="135"/>
      <c r="M119" s="133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2:34" ht="27" customHeight="1" hidden="1" outlineLevel="1" thickBot="1">
      <c r="B120" s="12"/>
      <c r="C120" s="40">
        <f>SUM(C116:C119)</f>
        <v>1</v>
      </c>
      <c r="D120" s="41">
        <f>SUM(D116:D119)</f>
        <v>1</v>
      </c>
      <c r="E120" s="41">
        <f>SUM(E116:E119)</f>
        <v>0</v>
      </c>
      <c r="F120" s="42">
        <f>SUM(F116:F119)</f>
        <v>0</v>
      </c>
      <c r="G120" s="69"/>
      <c r="H120" s="70">
        <f>SUM(H116:H119)</f>
        <v>2</v>
      </c>
      <c r="I120" s="68">
        <f>SUM(I116:I119)</f>
        <v>0</v>
      </c>
      <c r="J120" s="1"/>
      <c r="K120" s="133"/>
      <c r="L120" s="133"/>
      <c r="M120" s="133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2:34" ht="13.5" hidden="1" outlineLevel="1" thickBot="1">
      <c r="B121"/>
      <c r="C121" s="2"/>
      <c r="D121" s="2"/>
      <c r="E121" s="2"/>
      <c r="F121" s="2"/>
      <c r="G121" s="2"/>
      <c r="H121" s="2"/>
      <c r="I121" s="2"/>
      <c r="J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2:34" ht="13.5" hidden="1" outlineLevel="1" thickBot="1">
      <c r="B122" t="s">
        <v>3</v>
      </c>
      <c r="C122" s="43" t="str">
        <f>IF(I116=" "," ",C120*I116)</f>
        <v> </v>
      </c>
      <c r="D122" s="44" t="str">
        <f>IF(I117=" "," ",D120*I117)</f>
        <v> </v>
      </c>
      <c r="E122" s="44" t="str">
        <f>IF(I118=" "," ",E120*I118)</f>
        <v> </v>
      </c>
      <c r="F122" s="45" t="str">
        <f>IF(I119=" "," ",F120*I119)</f>
        <v> </v>
      </c>
      <c r="G122" s="46">
        <f>SUM(C122:F122)</f>
        <v>0</v>
      </c>
      <c r="H122" s="2"/>
      <c r="I122" s="2"/>
      <c r="J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2:34" ht="13.5" hidden="1" outlineLevel="1" thickBot="1">
      <c r="B123"/>
      <c r="C123" s="26"/>
      <c r="D123" s="26"/>
      <c r="E123" s="26"/>
      <c r="F123" s="26"/>
      <c r="G123" s="26"/>
      <c r="H123" s="2"/>
      <c r="I123" s="2"/>
      <c r="J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2:34" ht="15" hidden="1" outlineLevel="1">
      <c r="B124" t="s">
        <v>7</v>
      </c>
      <c r="C124" s="47" t="str">
        <f>IF(COUNT(C116:F116)=1," ",IF(G122=0," ",(G122-COUNT(C116:F116))/(COUNT(C116:F116)-1)))</f>
        <v> </v>
      </c>
      <c r="D124" s="30"/>
      <c r="E124" s="26"/>
      <c r="F124" s="26"/>
      <c r="G124" s="26"/>
      <c r="H124" s="2"/>
      <c r="I124" s="2"/>
      <c r="J124"/>
      <c r="P124"/>
      <c r="Q124" t="s">
        <v>139</v>
      </c>
      <c r="R124" s="88">
        <v>1</v>
      </c>
      <c r="S124" s="88">
        <v>2</v>
      </c>
      <c r="T124" s="88">
        <v>3</v>
      </c>
      <c r="U124" s="88">
        <v>4</v>
      </c>
      <c r="V124" s="88">
        <v>5</v>
      </c>
      <c r="W124" s="88">
        <v>6</v>
      </c>
      <c r="X124" s="88">
        <v>7</v>
      </c>
      <c r="Y124" s="88">
        <v>8</v>
      </c>
      <c r="Z124" s="88">
        <v>9</v>
      </c>
      <c r="AA124" s="88">
        <v>10</v>
      </c>
      <c r="AB124"/>
      <c r="AC124"/>
      <c r="AD124"/>
      <c r="AE124"/>
      <c r="AF124"/>
      <c r="AG124"/>
      <c r="AH124"/>
    </row>
    <row r="125" spans="2:34" ht="15.75" hidden="1" outlineLevel="1" thickBot="1">
      <c r="B125" t="s">
        <v>8</v>
      </c>
      <c r="C125" s="23" t="str">
        <f ca="1">IF(COUNT(C116:F116)&lt;=2," ",IF(C124=" "," ",C124/OFFSET(Q125,0,COUNT(C116:F116),1,1)))</f>
        <v> </v>
      </c>
      <c r="D125" s="30"/>
      <c r="E125" s="26"/>
      <c r="F125" s="26"/>
      <c r="G125" s="26"/>
      <c r="H125" s="2"/>
      <c r="I125" s="2"/>
      <c r="J125"/>
      <c r="P125"/>
      <c r="Q125" s="88" t="s">
        <v>140</v>
      </c>
      <c r="R125" s="88">
        <v>0</v>
      </c>
      <c r="S125" s="88">
        <v>0</v>
      </c>
      <c r="T125" s="88">
        <v>0.58</v>
      </c>
      <c r="U125" s="88">
        <v>0.9</v>
      </c>
      <c r="V125" s="88">
        <v>1.12</v>
      </c>
      <c r="W125" s="88">
        <v>1.24</v>
      </c>
      <c r="X125" s="88">
        <v>1.32</v>
      </c>
      <c r="Y125" s="88">
        <v>1.41</v>
      </c>
      <c r="Z125" s="88">
        <v>1.45</v>
      </c>
      <c r="AA125" s="88">
        <v>1.49</v>
      </c>
      <c r="AB125"/>
      <c r="AC125"/>
      <c r="AD125"/>
      <c r="AE125"/>
      <c r="AF125"/>
      <c r="AG125"/>
      <c r="AH125"/>
    </row>
    <row r="126" spans="3:34" ht="13.5" collapsed="1" thickBot="1">
      <c r="C126" s="141"/>
      <c r="D126" s="142"/>
      <c r="E126" s="143"/>
      <c r="F126" s="143"/>
      <c r="G126" s="143"/>
      <c r="H126" s="144"/>
      <c r="I126" s="144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2:34" ht="18" thickBot="1">
      <c r="B127" s="157" t="str">
        <f ca="1">IF(OFFSET(C116,COUNT(C116:F116)-2,COUNT(C116:F116)-1,1,1)=0," ",IF(C125=" "," ",IF(ABS(C125)&gt;0.1,"Отсутствует логика: проверить решение или сменить менеджера."," ")))</f>
        <v> </v>
      </c>
      <c r="C127" s="158"/>
      <c r="D127" s="158"/>
      <c r="E127" s="158"/>
      <c r="F127" s="158"/>
      <c r="G127" s="158"/>
      <c r="H127" s="158"/>
      <c r="I127" s="158"/>
      <c r="J127" s="159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2:34" ht="12.75" customHeight="1" thickBot="1">
      <c r="B128" s="145"/>
      <c r="C128" s="145"/>
      <c r="D128" s="145"/>
      <c r="E128" s="145"/>
      <c r="F128" s="145"/>
      <c r="G128" s="145"/>
      <c r="H128" s="145"/>
      <c r="I128" s="145"/>
      <c r="J128" s="145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8" thickBot="1">
      <c r="A129" s="136">
        <v>8</v>
      </c>
      <c r="B129" s="165" t="str">
        <f>IF(B12=0," ",B12)</f>
        <v>Готовность к поставке</v>
      </c>
      <c r="C129" s="166"/>
      <c r="D129" s="166"/>
      <c r="E129" s="166"/>
      <c r="F129" s="166"/>
      <c r="G129" s="166"/>
      <c r="H129" s="166"/>
      <c r="I129" s="167"/>
      <c r="J129" s="130"/>
      <c r="K129" s="130"/>
      <c r="L129" s="130"/>
      <c r="M129" s="131"/>
      <c r="N129" s="131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2:34" ht="90" customHeight="1" thickBot="1">
      <c r="B130" s="38" t="s">
        <v>0</v>
      </c>
      <c r="C130" s="148" t="str">
        <f>IF($B$26=0," ",$B$26)</f>
        <v>Дистрибьютор1</v>
      </c>
      <c r="D130" s="49" t="str">
        <f>IF($B$27=0," ",$B$27)</f>
        <v>Дистрибьютор2</v>
      </c>
      <c r="E130" s="49" t="str">
        <f>IF($B$28=0," ",$B$28)</f>
        <v>Производитель</v>
      </c>
      <c r="F130" s="149" t="str">
        <f>IF($B$29=0," ",$B$29)</f>
        <v>Дилер</v>
      </c>
      <c r="G130" s="10"/>
      <c r="H130" s="11"/>
      <c r="I130" s="57" t="s">
        <v>6</v>
      </c>
      <c r="J130" s="132"/>
      <c r="K130" s="132"/>
      <c r="L130" s="132"/>
      <c r="M130" s="133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2:34" ht="27" customHeight="1">
      <c r="B131" s="51" t="str">
        <f>IF($B$26=0," ",$B$26)</f>
        <v>Дистрибьютор1</v>
      </c>
      <c r="C131" s="89">
        <v>1</v>
      </c>
      <c r="D131" s="60"/>
      <c r="E131" s="60"/>
      <c r="F131" s="61"/>
      <c r="G131" s="62">
        <f>IF(AND(OR(C131=0,C131=" "),OR(D131=0,D131=" "),OR(E131=0,E131=" "),OR(F131=0,F131=" "))," ",IF(OR(C131=0,C131=" "),1,C131)*IF(OR(D131=0,D131=" "),1,D131)*IF(OR(E131=0,E131=" "),1,E131)*IF(OR(F131=0,F131=" "),1,F131))</f>
        <v>1</v>
      </c>
      <c r="H131" s="63">
        <f>IF(G131=" "," ",POWER(G131,1/COUNT(C131:F131)))</f>
        <v>1</v>
      </c>
      <c r="I131" s="96" t="str">
        <f>IF(D131=0," ",IF(H131=" "," ",H131/$H$135))</f>
        <v> </v>
      </c>
      <c r="J131" s="139" t="str">
        <f>IF(I131=MAX($I$131:$I$134),"←☺"," ")</f>
        <v> </v>
      </c>
      <c r="K131" s="134" t="str">
        <f>IF(J131="←☺","лучший поставщик"," ")</f>
        <v> </v>
      </c>
      <c r="L131" s="135"/>
      <c r="M131" s="133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2:34" ht="27" customHeight="1">
      <c r="B132" s="51" t="str">
        <f>IF($B$27=0," ",$B$27)</f>
        <v>Дистрибьютор2</v>
      </c>
      <c r="C132" s="90" t="str">
        <f>IF(D131=0," ",1/D131)</f>
        <v> </v>
      </c>
      <c r="D132" s="27">
        <v>1</v>
      </c>
      <c r="E132" s="31"/>
      <c r="F132" s="32"/>
      <c r="G132" s="93">
        <f>IF(AND(OR(C132=0,C132=" "),OR(D132=0,D132=" "),OR(E132=0,E132=" "),OR(F132=0,F132=" "))," ",IF(OR(C132=0,C132=" "),1,C132)*IF(OR(D132=0,D132=" "),1,D132)*IF(OR(E132=0,E132=" "),1,E132)*IF(OR(F132=0,F132=" "),1,F132))</f>
        <v>1</v>
      </c>
      <c r="H132" s="92">
        <f>IF(G132=" "," ",POWER(G132,1/COUNT(C132:F132)))</f>
        <v>1</v>
      </c>
      <c r="I132" s="99" t="str">
        <f>IF(D131=0," ",IF(H132=" "," ",H132/$H$135))</f>
        <v> </v>
      </c>
      <c r="J132" s="139" t="str">
        <f>IF(I132=MAX($I$131:$I$134),"←☺"," ")</f>
        <v> </v>
      </c>
      <c r="K132" s="134" t="str">
        <f>IF(J132="←☺","лучший поставщик"," ")</f>
        <v> </v>
      </c>
      <c r="L132" s="135"/>
      <c r="M132" s="133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2:34" ht="27" customHeight="1">
      <c r="B133" s="51" t="str">
        <f>IF($B$28=0," ",$B$28)</f>
        <v>Производитель</v>
      </c>
      <c r="C133" s="90" t="str">
        <f>IF(E131=0," ",1/E131)</f>
        <v> </v>
      </c>
      <c r="D133" s="39" t="str">
        <f>IF(E132=0," ",1/E132)</f>
        <v> </v>
      </c>
      <c r="E133" s="123" t="str">
        <f>IF(E$131&lt;&gt;0,1," ")</f>
        <v> </v>
      </c>
      <c r="F133" s="32"/>
      <c r="G133" s="93" t="str">
        <f>IF(AND(OR(C133=0,C133=" "),OR(D133=0,D133=" "),OR(E133=0,E133=" "),OR(F133=0,F133=" "))," ",IF(OR(C133=0,C133=" "),1,C133)*IF(OR(D133=0,D133=" "),1,D133)*IF(OR(E133=0,E133=" "),1,E133)*IF(OR(F133=0,F133=" "),1,F133))</f>
        <v> </v>
      </c>
      <c r="H133" s="92" t="str">
        <f>IF(G133=" "," ",POWER(G133,1/COUNT(C133:F133)))</f>
        <v> </v>
      </c>
      <c r="I133" s="99" t="str">
        <f>IF(H133=" "," ",H133/$H$135)</f>
        <v> </v>
      </c>
      <c r="J133" s="139" t="str">
        <f>IF(I133=MAX($I$131:$I$134),"←☺"," ")</f>
        <v> </v>
      </c>
      <c r="K133" s="134" t="str">
        <f>IF(J133="←☺","лучший поставщик"," ")</f>
        <v> </v>
      </c>
      <c r="L133" s="135"/>
      <c r="M133" s="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2:34" ht="27" customHeight="1" thickBot="1">
      <c r="B134" s="66" t="str">
        <f>IF($B$29=0," ",$B$29)</f>
        <v>Дилер</v>
      </c>
      <c r="C134" s="91" t="str">
        <f>IF(F131=0," ",1/F131)</f>
        <v> </v>
      </c>
      <c r="D134" s="65" t="str">
        <f>IF(F132=0," ",1/F132)</f>
        <v> </v>
      </c>
      <c r="E134" s="65" t="str">
        <f>IF(F133=0," ",1/F133)</f>
        <v> </v>
      </c>
      <c r="F134" s="124" t="str">
        <f>IF(F$131&lt;&gt;0,1," ")</f>
        <v> </v>
      </c>
      <c r="G134" s="94" t="str">
        <f>IF(AND(OR(C134=0,C134=" "),OR(D134=0,D134=" "),OR(E134=0,E134=" "),OR(F134=0,F134=" "))," ",IF(OR(C134=0,C134=" "),1,C134)*IF(OR(D134=0,D134=" "),1,D134)*IF(OR(E134=0,E134=" "),1,E134)*IF(OR(F134=0,F134=" "),1,F134))</f>
        <v> </v>
      </c>
      <c r="H134" s="95" t="str">
        <f>IF(G134=" "," ",POWER(G134,1/COUNT(C134:F134)))</f>
        <v> </v>
      </c>
      <c r="I134" s="100" t="str">
        <f>IF(H134=" "," ",H134/$H$135)</f>
        <v> </v>
      </c>
      <c r="J134" s="139" t="str">
        <f>IF(I134=MAX($I$131:$I$134),"←☺"," ")</f>
        <v> </v>
      </c>
      <c r="K134" s="134" t="str">
        <f>IF(J134="←☺","лучший поставщик"," ")</f>
        <v> </v>
      </c>
      <c r="L134" s="135"/>
      <c r="M134" s="133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2:34" ht="27" customHeight="1" hidden="1" outlineLevel="1" thickBot="1">
      <c r="B135" s="12"/>
      <c r="C135" s="40">
        <f>SUM(C131:C134)</f>
        <v>1</v>
      </c>
      <c r="D135" s="41">
        <f>SUM(D131:D134)</f>
        <v>1</v>
      </c>
      <c r="E135" s="41">
        <f>SUM(E131:E134)</f>
        <v>0</v>
      </c>
      <c r="F135" s="42">
        <f>SUM(F131:F134)</f>
        <v>0</v>
      </c>
      <c r="G135" s="69"/>
      <c r="H135" s="70">
        <f>SUM(H131:H134)</f>
        <v>2</v>
      </c>
      <c r="I135" s="68">
        <f>SUM(I131:I134)</f>
        <v>0</v>
      </c>
      <c r="J135" s="1"/>
      <c r="K135" s="133"/>
      <c r="L135" s="133"/>
      <c r="M135" s="133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2:34" ht="13.5" hidden="1" outlineLevel="1" thickBot="1">
      <c r="B136"/>
      <c r="C136" s="2"/>
      <c r="D136" s="2"/>
      <c r="E136" s="2"/>
      <c r="F136" s="2"/>
      <c r="G136" s="2"/>
      <c r="H136" s="2"/>
      <c r="I136" s="2"/>
      <c r="J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2:34" ht="13.5" hidden="1" outlineLevel="1" thickBot="1">
      <c r="B137" t="s">
        <v>3</v>
      </c>
      <c r="C137" s="43" t="str">
        <f>IF(I131=" "," ",C135*I131)</f>
        <v> </v>
      </c>
      <c r="D137" s="44" t="str">
        <f>IF(I132=" "," ",D135*I132)</f>
        <v> </v>
      </c>
      <c r="E137" s="44" t="str">
        <f>IF(I133=" "," ",E135*I133)</f>
        <v> </v>
      </c>
      <c r="F137" s="45" t="str">
        <f>IF(I134=" "," ",F135*I134)</f>
        <v> </v>
      </c>
      <c r="G137" s="46">
        <f>SUM(C137:F137)</f>
        <v>0</v>
      </c>
      <c r="H137" s="2"/>
      <c r="I137" s="2"/>
      <c r="J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2:34" ht="13.5" hidden="1" outlineLevel="1" thickBot="1">
      <c r="B138"/>
      <c r="C138" s="26"/>
      <c r="D138" s="26"/>
      <c r="E138" s="26"/>
      <c r="F138" s="26"/>
      <c r="G138" s="26"/>
      <c r="H138" s="2"/>
      <c r="I138" s="2"/>
      <c r="J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2:34" ht="15" hidden="1" outlineLevel="1">
      <c r="B139" t="s">
        <v>7</v>
      </c>
      <c r="C139" s="47" t="str">
        <f>IF(COUNT(C131:F131)=1," ",IF(G137=0," ",(G137-COUNT(C131:F131))/(COUNT(C131:F131)-1)))</f>
        <v> </v>
      </c>
      <c r="D139" s="30"/>
      <c r="E139" s="26"/>
      <c r="F139" s="26"/>
      <c r="G139" s="26"/>
      <c r="H139" s="2"/>
      <c r="I139" s="2"/>
      <c r="J139"/>
      <c r="P139"/>
      <c r="Q139" t="s">
        <v>139</v>
      </c>
      <c r="R139" s="88">
        <v>1</v>
      </c>
      <c r="S139" s="88">
        <v>2</v>
      </c>
      <c r="T139" s="88">
        <v>3</v>
      </c>
      <c r="U139" s="88">
        <v>4</v>
      </c>
      <c r="V139" s="88">
        <v>5</v>
      </c>
      <c r="W139" s="88">
        <v>6</v>
      </c>
      <c r="X139" s="88">
        <v>7</v>
      </c>
      <c r="Y139" s="88">
        <v>8</v>
      </c>
      <c r="Z139" s="88">
        <v>9</v>
      </c>
      <c r="AA139" s="88">
        <v>10</v>
      </c>
      <c r="AB139"/>
      <c r="AC139"/>
      <c r="AD139"/>
      <c r="AE139"/>
      <c r="AF139"/>
      <c r="AG139"/>
      <c r="AH139"/>
    </row>
    <row r="140" spans="2:34" ht="15.75" hidden="1" outlineLevel="1" thickBot="1">
      <c r="B140" t="s">
        <v>8</v>
      </c>
      <c r="C140" s="23" t="str">
        <f ca="1">IF(COUNT(C131:F131)&lt;=2," ",IF(C139=" "," ",C139/OFFSET(Q140,0,COUNT(C131:F131),1,1)))</f>
        <v> </v>
      </c>
      <c r="D140" s="30"/>
      <c r="E140" s="26"/>
      <c r="F140" s="26"/>
      <c r="G140" s="26"/>
      <c r="H140" s="2"/>
      <c r="I140" s="2"/>
      <c r="J140"/>
      <c r="P140"/>
      <c r="Q140" s="88" t="s">
        <v>140</v>
      </c>
      <c r="R140" s="88">
        <v>0</v>
      </c>
      <c r="S140" s="88">
        <v>0</v>
      </c>
      <c r="T140" s="88">
        <v>0.58</v>
      </c>
      <c r="U140" s="88">
        <v>0.9</v>
      </c>
      <c r="V140" s="88">
        <v>1.12</v>
      </c>
      <c r="W140" s="88">
        <v>1.24</v>
      </c>
      <c r="X140" s="88">
        <v>1.32</v>
      </c>
      <c r="Y140" s="88">
        <v>1.41</v>
      </c>
      <c r="Z140" s="88">
        <v>1.45</v>
      </c>
      <c r="AA140" s="88">
        <v>1.49</v>
      </c>
      <c r="AB140"/>
      <c r="AC140"/>
      <c r="AD140"/>
      <c r="AE140"/>
      <c r="AF140"/>
      <c r="AG140"/>
      <c r="AH140"/>
    </row>
    <row r="141" spans="3:34" ht="13.5" collapsed="1" thickBot="1">
      <c r="C141" s="141"/>
      <c r="D141" s="142"/>
      <c r="E141" s="143"/>
      <c r="F141" s="143"/>
      <c r="G141" s="143"/>
      <c r="H141" s="144"/>
      <c r="I141" s="144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2:34" ht="18" thickBot="1">
      <c r="B142" s="157" t="str">
        <f ca="1">IF(OFFSET(C131,COUNT(C131:F131)-2,COUNT(C131:F131)-1,1,1)=0," ",IF(C140=" "," ",IF(ABS(C140)&gt;0.1,"Отсутствует логика: проверить решение или сменить менеджера."," ")))</f>
        <v> </v>
      </c>
      <c r="C142" s="158"/>
      <c r="D142" s="158"/>
      <c r="E142" s="158"/>
      <c r="F142" s="158"/>
      <c r="G142" s="158"/>
      <c r="H142" s="158"/>
      <c r="I142" s="158"/>
      <c r="J142" s="159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2:34" ht="12.75" customHeight="1" thickBot="1">
      <c r="B143" s="145"/>
      <c r="C143" s="145"/>
      <c r="D143" s="145"/>
      <c r="E143" s="145"/>
      <c r="F143" s="145"/>
      <c r="G143" s="145"/>
      <c r="H143" s="145"/>
      <c r="I143" s="145"/>
      <c r="J143" s="145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8" thickBot="1">
      <c r="A144" s="136">
        <v>9</v>
      </c>
      <c r="B144" s="165" t="str">
        <f>IF(B13=0," ",B13)</f>
        <v>Комплексность удовлетворения спроса</v>
      </c>
      <c r="C144" s="166"/>
      <c r="D144" s="166"/>
      <c r="E144" s="166"/>
      <c r="F144" s="166"/>
      <c r="G144" s="166"/>
      <c r="H144" s="166"/>
      <c r="I144" s="167"/>
      <c r="J144" s="130"/>
      <c r="K144" s="130"/>
      <c r="L144" s="130"/>
      <c r="M144" s="131"/>
      <c r="N144" s="131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2:34" ht="89.25" customHeight="1" thickBot="1">
      <c r="B145" s="38" t="s">
        <v>0</v>
      </c>
      <c r="C145" s="148" t="str">
        <f>IF($B$26=0," ",$B$26)</f>
        <v>Дистрибьютор1</v>
      </c>
      <c r="D145" s="49" t="str">
        <f>IF($B$27=0," ",$B$27)</f>
        <v>Дистрибьютор2</v>
      </c>
      <c r="E145" s="49" t="str">
        <f>IF($B$28=0," ",$B$28)</f>
        <v>Производитель</v>
      </c>
      <c r="F145" s="149" t="str">
        <f>IF($B$29=0," ",$B$29)</f>
        <v>Дилер</v>
      </c>
      <c r="G145" s="10"/>
      <c r="H145" s="11"/>
      <c r="I145" s="57" t="s">
        <v>6</v>
      </c>
      <c r="J145" s="132"/>
      <c r="K145" s="132"/>
      <c r="L145" s="132"/>
      <c r="M145" s="133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2:34" ht="27" customHeight="1">
      <c r="B146" s="51" t="str">
        <f>IF($B$26=0," ",$B$26)</f>
        <v>Дистрибьютор1</v>
      </c>
      <c r="C146" s="89">
        <v>1</v>
      </c>
      <c r="D146" s="60"/>
      <c r="E146" s="60"/>
      <c r="F146" s="61"/>
      <c r="G146" s="62">
        <f>IF(AND(OR(C146=0,C146=" "),OR(D146=0,D146=" "),OR(E146=0,E146=" "),OR(F146=0,F146=" "))," ",IF(OR(C146=0,C146=" "),1,C146)*IF(OR(D146=0,D146=" "),1,D146)*IF(OR(E146=0,E146=" "),1,E146)*IF(OR(F146=0,F146=" "),1,F146))</f>
        <v>1</v>
      </c>
      <c r="H146" s="63">
        <f>IF(G146=" "," ",POWER(G146,1/COUNT(C146:F146)))</f>
        <v>1</v>
      </c>
      <c r="I146" s="96" t="str">
        <f>IF(D146=0," ",IF(H146=" "," ",H146/$H$150))</f>
        <v> </v>
      </c>
      <c r="J146" s="139" t="str">
        <f>IF(I146=MAX($I$146:$I$149),"←☺"," ")</f>
        <v> </v>
      </c>
      <c r="K146" s="134" t="str">
        <f>IF(J146="←☺","лучший поставщик"," ")</f>
        <v> </v>
      </c>
      <c r="L146" s="135"/>
      <c r="M146" s="133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2:34" ht="27" customHeight="1">
      <c r="B147" s="51" t="str">
        <f>IF($B$27=0," ",$B$27)</f>
        <v>Дистрибьютор2</v>
      </c>
      <c r="C147" s="90" t="str">
        <f>IF(D146=0," ",1/D146)</f>
        <v> </v>
      </c>
      <c r="D147" s="27">
        <v>1</v>
      </c>
      <c r="E147" s="31"/>
      <c r="F147" s="32"/>
      <c r="G147" s="93">
        <f>IF(AND(OR(C147=0,C147=" "),OR(D147=0,D147=" "),OR(E147=0,E147=" "),OR(F147=0,F147=" "))," ",IF(OR(C147=0,C147=" "),1,C147)*IF(OR(D147=0,D147=" "),1,D147)*IF(OR(E147=0,E147=" "),1,E147)*IF(OR(F147=0,F147=" "),1,F147))</f>
        <v>1</v>
      </c>
      <c r="H147" s="92">
        <f>IF(G147=" "," ",POWER(G147,1/COUNT(C147:F147)))</f>
        <v>1</v>
      </c>
      <c r="I147" s="99" t="str">
        <f>IF(D146=0," ",IF(H147=" "," ",H147/$H$150))</f>
        <v> </v>
      </c>
      <c r="J147" s="139" t="str">
        <f>IF(I147=MAX($I$146:$I$149),"←☺"," ")</f>
        <v> </v>
      </c>
      <c r="K147" s="134" t="str">
        <f>IF(J147="←☺","лучший поставщик"," ")</f>
        <v> </v>
      </c>
      <c r="L147" s="135"/>
      <c r="M147" s="133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2:34" ht="27" customHeight="1">
      <c r="B148" s="51" t="str">
        <f>IF($B$28=0," ",$B$28)</f>
        <v>Производитель</v>
      </c>
      <c r="C148" s="90" t="str">
        <f>IF(E146=0," ",1/E146)</f>
        <v> </v>
      </c>
      <c r="D148" s="39" t="str">
        <f>IF(E147=0," ",1/E147)</f>
        <v> </v>
      </c>
      <c r="E148" s="123" t="str">
        <f>IF(E$146&lt;&gt;0,1," ")</f>
        <v> </v>
      </c>
      <c r="F148" s="32"/>
      <c r="G148" s="93" t="str">
        <f>IF(AND(OR(C148=0,C148=" "),OR(D148=0,D148=" "),OR(E148=0,E148=" "),OR(F148=0,F148=" "))," ",IF(OR(C148=0,C148=" "),1,C148)*IF(OR(D148=0,D148=" "),1,D148)*IF(OR(E148=0,E148=" "),1,E148)*IF(OR(F148=0,F148=" "),1,F148))</f>
        <v> </v>
      </c>
      <c r="H148" s="92" t="str">
        <f>IF(G148=" "," ",POWER(G148,1/COUNT(C148:F148)))</f>
        <v> </v>
      </c>
      <c r="I148" s="99" t="str">
        <f>IF(H148=" "," ",H148/$H$150)</f>
        <v> </v>
      </c>
      <c r="J148" s="139" t="str">
        <f>IF(I148=MAX($I$146:$I$149),"←☺"," ")</f>
        <v> </v>
      </c>
      <c r="K148" s="134" t="str">
        <f>IF(J148="←☺","лучший поставщик"," ")</f>
        <v> </v>
      </c>
      <c r="L148" s="135"/>
      <c r="M148" s="133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2:34" ht="27" customHeight="1" thickBot="1">
      <c r="B149" s="66" t="str">
        <f>IF($B$29=0," ",$B$29)</f>
        <v>Дилер</v>
      </c>
      <c r="C149" s="91" t="str">
        <f>IF(F146=0," ",1/F146)</f>
        <v> </v>
      </c>
      <c r="D149" s="65" t="str">
        <f>IF(F147=0," ",1/F147)</f>
        <v> </v>
      </c>
      <c r="E149" s="65" t="str">
        <f>IF(F148=0," ",1/F148)</f>
        <v> </v>
      </c>
      <c r="F149" s="124" t="str">
        <f>IF(F$146&lt;&gt;0,1," ")</f>
        <v> </v>
      </c>
      <c r="G149" s="94" t="str">
        <f>IF(AND(OR(C149=0,C149=" "),OR(D149=0,D149=" "),OR(E149=0,E149=" "),OR(F149=0,F149=" "))," ",IF(OR(C149=0,C149=" "),1,C149)*IF(OR(D149=0,D149=" "),1,D149)*IF(OR(E149=0,E149=" "),1,E149)*IF(OR(F149=0,F149=" "),1,F149))</f>
        <v> </v>
      </c>
      <c r="H149" s="95" t="str">
        <f>IF(G149=" "," ",POWER(G149,1/COUNT(C149:F149)))</f>
        <v> </v>
      </c>
      <c r="I149" s="100" t="str">
        <f>IF(H149=" "," ",H149/$H$150)</f>
        <v> </v>
      </c>
      <c r="J149" s="139" t="str">
        <f>IF(I149=MAX($I$146:$I$149),"←☺"," ")</f>
        <v> </v>
      </c>
      <c r="K149" s="134" t="str">
        <f>IF(J149="←☺","лучший поставщик"," ")</f>
        <v> </v>
      </c>
      <c r="L149" s="135"/>
      <c r="M149" s="133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2:34" ht="27" customHeight="1" hidden="1" outlineLevel="1" thickBot="1">
      <c r="B150" s="12"/>
      <c r="C150" s="40">
        <f>SUM(C146:C149)</f>
        <v>1</v>
      </c>
      <c r="D150" s="41">
        <f>SUM(D146:D149)</f>
        <v>1</v>
      </c>
      <c r="E150" s="41">
        <f>SUM(E146:E149)</f>
        <v>0</v>
      </c>
      <c r="F150" s="42">
        <f>SUM(F146:F149)</f>
        <v>0</v>
      </c>
      <c r="G150" s="69"/>
      <c r="H150" s="70">
        <f>SUM(H146:H149)</f>
        <v>2</v>
      </c>
      <c r="I150" s="68">
        <f>SUM(I146:I149)</f>
        <v>0</v>
      </c>
      <c r="J150" s="1"/>
      <c r="K150" s="133"/>
      <c r="L150" s="133"/>
      <c r="M150" s="133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2:34" ht="13.5" hidden="1" outlineLevel="1" thickBot="1">
      <c r="B151"/>
      <c r="C151" s="2"/>
      <c r="D151" s="2"/>
      <c r="E151" s="2"/>
      <c r="F151" s="2"/>
      <c r="G151" s="2"/>
      <c r="H151" s="2"/>
      <c r="I151" s="2"/>
      <c r="J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2:34" ht="13.5" hidden="1" outlineLevel="1" thickBot="1">
      <c r="B152" t="s">
        <v>3</v>
      </c>
      <c r="C152" s="43" t="str">
        <f>IF(I146=" "," ",C150*I146)</f>
        <v> </v>
      </c>
      <c r="D152" s="44" t="str">
        <f>IF(I147=" "," ",D150*I147)</f>
        <v> </v>
      </c>
      <c r="E152" s="44" t="str">
        <f>IF(I148=" "," ",E150*I148)</f>
        <v> </v>
      </c>
      <c r="F152" s="45" t="str">
        <f>IF(I149=" "," ",F150*I149)</f>
        <v> </v>
      </c>
      <c r="G152" s="46">
        <f>SUM(C152:F152)</f>
        <v>0</v>
      </c>
      <c r="H152" s="2"/>
      <c r="I152" s="2"/>
      <c r="J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2:34" ht="13.5" hidden="1" outlineLevel="1" thickBot="1">
      <c r="B153"/>
      <c r="C153" s="26"/>
      <c r="D153" s="26"/>
      <c r="E153" s="26"/>
      <c r="F153" s="26"/>
      <c r="G153" s="26"/>
      <c r="H153" s="2"/>
      <c r="I153" s="2"/>
      <c r="J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2:34" ht="15" hidden="1" outlineLevel="1">
      <c r="B154" t="s">
        <v>7</v>
      </c>
      <c r="C154" s="47" t="str">
        <f>IF(COUNT(C146:F146)=1," ",IF(G152=0," ",(G152-COUNT(C146:F146))/(COUNT(C146:F146)-1)))</f>
        <v> </v>
      </c>
      <c r="D154" s="30"/>
      <c r="E154" s="26"/>
      <c r="F154" s="26"/>
      <c r="G154" s="26"/>
      <c r="H154" s="2"/>
      <c r="I154" s="2"/>
      <c r="J154"/>
      <c r="P154"/>
      <c r="Q154" t="s">
        <v>139</v>
      </c>
      <c r="R154" s="88">
        <v>1</v>
      </c>
      <c r="S154" s="88">
        <v>2</v>
      </c>
      <c r="T154" s="88">
        <v>3</v>
      </c>
      <c r="U154" s="88">
        <v>4</v>
      </c>
      <c r="V154" s="88">
        <v>5</v>
      </c>
      <c r="W154" s="88">
        <v>6</v>
      </c>
      <c r="X154" s="88">
        <v>7</v>
      </c>
      <c r="Y154" s="88">
        <v>8</v>
      </c>
      <c r="Z154" s="88">
        <v>9</v>
      </c>
      <c r="AA154" s="88">
        <v>10</v>
      </c>
      <c r="AB154"/>
      <c r="AC154"/>
      <c r="AD154"/>
      <c r="AE154"/>
      <c r="AF154"/>
      <c r="AG154"/>
      <c r="AH154"/>
    </row>
    <row r="155" spans="2:34" ht="15.75" hidden="1" outlineLevel="1" thickBot="1">
      <c r="B155" t="s">
        <v>8</v>
      </c>
      <c r="C155" s="23" t="str">
        <f ca="1">IF(COUNT(C146:F146)&lt;=2," ",IF(C154=" "," ",C154/OFFSET(Q155,0,COUNT(C146:F146),1,1)))</f>
        <v> </v>
      </c>
      <c r="D155" s="30"/>
      <c r="E155" s="26"/>
      <c r="F155" s="26"/>
      <c r="G155" s="26"/>
      <c r="H155" s="2"/>
      <c r="I155" s="2"/>
      <c r="J155"/>
      <c r="P155"/>
      <c r="Q155" s="88" t="s">
        <v>140</v>
      </c>
      <c r="R155" s="88">
        <v>0</v>
      </c>
      <c r="S155" s="88">
        <v>0</v>
      </c>
      <c r="T155" s="88">
        <v>0.58</v>
      </c>
      <c r="U155" s="88">
        <v>0.9</v>
      </c>
      <c r="V155" s="88">
        <v>1.12</v>
      </c>
      <c r="W155" s="88">
        <v>1.24</v>
      </c>
      <c r="X155" s="88">
        <v>1.32</v>
      </c>
      <c r="Y155" s="88">
        <v>1.41</v>
      </c>
      <c r="Z155" s="88">
        <v>1.45</v>
      </c>
      <c r="AA155" s="88">
        <v>1.49</v>
      </c>
      <c r="AB155"/>
      <c r="AC155"/>
      <c r="AD155"/>
      <c r="AE155"/>
      <c r="AF155"/>
      <c r="AG155"/>
      <c r="AH155"/>
    </row>
    <row r="156" spans="3:34" ht="13.5" collapsed="1" thickBot="1">
      <c r="C156" s="141"/>
      <c r="D156" s="142"/>
      <c r="E156" s="143"/>
      <c r="F156" s="143"/>
      <c r="G156" s="143"/>
      <c r="H156" s="144"/>
      <c r="I156" s="144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2:34" ht="18" thickBot="1">
      <c r="B157" s="157" t="str">
        <f ca="1">IF(OFFSET(C146,COUNT(C146:F146)-2,COUNT(C146:F146)-1,1,1)=0," ",IF(C155=" "," ",IF(ABS(C155)&gt;0.1,"Отсутствует логика: проверить решение или сменить менеджера."," ")))</f>
        <v> </v>
      </c>
      <c r="C157" s="158"/>
      <c r="D157" s="158"/>
      <c r="E157" s="158"/>
      <c r="F157" s="158"/>
      <c r="G157" s="158"/>
      <c r="H157" s="158"/>
      <c r="I157" s="158"/>
      <c r="J157" s="159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2:34" ht="12.75" customHeight="1" thickBot="1">
      <c r="B158" s="145"/>
      <c r="C158" s="145"/>
      <c r="D158" s="145"/>
      <c r="E158" s="145"/>
      <c r="F158" s="145"/>
      <c r="G158" s="145"/>
      <c r="H158" s="145"/>
      <c r="I158" s="145"/>
      <c r="J158" s="9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8" thickBot="1">
      <c r="A159" s="136">
        <v>10</v>
      </c>
      <c r="B159" s="165" t="str">
        <f>IF(B14=0," ",B14)</f>
        <v>Порядок удовлетворения рекламаций</v>
      </c>
      <c r="C159" s="166"/>
      <c r="D159" s="166"/>
      <c r="E159" s="166"/>
      <c r="F159" s="166"/>
      <c r="G159" s="166"/>
      <c r="H159" s="166"/>
      <c r="I159" s="167"/>
      <c r="J159" s="130"/>
      <c r="K159" s="130"/>
      <c r="L159" s="130"/>
      <c r="M159" s="131"/>
      <c r="N159" s="131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2:34" ht="90" customHeight="1" thickBot="1">
      <c r="B160" s="38" t="s">
        <v>0</v>
      </c>
      <c r="C160" s="148" t="str">
        <f>IF($B$26=0," ",$B$26)</f>
        <v>Дистрибьютор1</v>
      </c>
      <c r="D160" s="49" t="str">
        <f>IF($B$27=0," ",$B$27)</f>
        <v>Дистрибьютор2</v>
      </c>
      <c r="E160" s="49" t="str">
        <f>IF($B$28=0," ",$B$28)</f>
        <v>Производитель</v>
      </c>
      <c r="F160" s="149" t="str">
        <f>IF($B$29=0," ",$B$29)</f>
        <v>Дилер</v>
      </c>
      <c r="G160" s="10"/>
      <c r="H160" s="11"/>
      <c r="I160" s="57" t="s">
        <v>6</v>
      </c>
      <c r="J160" s="132"/>
      <c r="K160" s="132"/>
      <c r="L160" s="132"/>
      <c r="M160" s="133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2:34" ht="27" customHeight="1">
      <c r="B161" s="51" t="str">
        <f>IF($B$26=0," ",$B$26)</f>
        <v>Дистрибьютор1</v>
      </c>
      <c r="C161" s="89">
        <v>1</v>
      </c>
      <c r="D161" s="60"/>
      <c r="E161" s="60"/>
      <c r="F161" s="61"/>
      <c r="G161" s="62">
        <f>IF(AND(OR(C161=0,C161=" "),OR(D161=0,D161=" "),OR(E161=0,E161=" "),OR(F161=0,F161=" "))," ",IF(OR(C161=0,C161=" "),1,C161)*IF(OR(D161=0,D161=" "),1,D161)*IF(OR(E161=0,E161=" "),1,E161)*IF(OR(F161=0,F161=" "),1,F161))</f>
        <v>1</v>
      </c>
      <c r="H161" s="63">
        <f>IF(G161=" "," ",POWER(G161,1/COUNT(C161:F161)))</f>
        <v>1</v>
      </c>
      <c r="I161" s="96" t="str">
        <f>IF(D161=0," ",IF(H161=" "," ",H161/$H$165))</f>
        <v> </v>
      </c>
      <c r="J161" s="139" t="str">
        <f>IF(I161=MAX($I$161:$I$164),"←☺"," ")</f>
        <v> </v>
      </c>
      <c r="K161" s="134" t="str">
        <f>IF(J161="←☺","лучший поставщик"," ")</f>
        <v> </v>
      </c>
      <c r="L161" s="135"/>
      <c r="M161" s="133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2:34" ht="27" customHeight="1">
      <c r="B162" s="51" t="str">
        <f>IF($B$27=0," ",$B$27)</f>
        <v>Дистрибьютор2</v>
      </c>
      <c r="C162" s="90" t="str">
        <f>IF(D161=0," ",1/D161)</f>
        <v> </v>
      </c>
      <c r="D162" s="27">
        <v>1</v>
      </c>
      <c r="E162" s="31"/>
      <c r="F162" s="32"/>
      <c r="G162" s="93">
        <f>IF(AND(OR(C162=0,C162=" "),OR(D162=0,D162=" "),OR(E162=0,E162=" "),OR(F162=0,F162=" "))," ",IF(OR(C162=0,C162=" "),1,C162)*IF(OR(D162=0,D162=" "),1,D162)*IF(OR(E162=0,E162=" "),1,E162)*IF(OR(F162=0,F162=" "),1,F162))</f>
        <v>1</v>
      </c>
      <c r="H162" s="92">
        <f>IF(G162=" "," ",POWER(G162,1/COUNT(C162:F162)))</f>
        <v>1</v>
      </c>
      <c r="I162" s="99" t="str">
        <f>IF(D161=0," ",IF(H162=" "," ",H162/$H$165))</f>
        <v> </v>
      </c>
      <c r="J162" s="139" t="str">
        <f>IF(I162=MAX($I$161:$I$164),"←☺"," ")</f>
        <v> </v>
      </c>
      <c r="K162" s="134" t="str">
        <f>IF(J162="←☺","лучший поставщик"," ")</f>
        <v> </v>
      </c>
      <c r="L162" s="135"/>
      <c r="M162" s="133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2:34" ht="27" customHeight="1">
      <c r="B163" s="51" t="str">
        <f>IF($B$28=0," ",$B$28)</f>
        <v>Производитель</v>
      </c>
      <c r="C163" s="90" t="str">
        <f>IF(E161=0," ",1/E161)</f>
        <v> </v>
      </c>
      <c r="D163" s="39" t="str">
        <f>IF(E162=0," ",1/E162)</f>
        <v> </v>
      </c>
      <c r="E163" s="123" t="str">
        <f>IF(E$161&lt;&gt;0,1," ")</f>
        <v> </v>
      </c>
      <c r="F163" s="32"/>
      <c r="G163" s="93" t="str">
        <f>IF(AND(OR(C163=0,C163=" "),OR(D163=0,D163=" "),OR(E163=0,E163=" "),OR(F163=0,F163=" "))," ",IF(OR(C163=0,C163=" "),1,C163)*IF(OR(D163=0,D163=" "),1,D163)*IF(OR(E163=0,E163=" "),1,E163)*IF(OR(F163=0,F163=" "),1,F163))</f>
        <v> </v>
      </c>
      <c r="H163" s="92" t="str">
        <f>IF(G163=" "," ",POWER(G163,1/COUNT(C163:F163)))</f>
        <v> </v>
      </c>
      <c r="I163" s="99" t="str">
        <f>IF(H163=" "," ",H163/$H$165)</f>
        <v> </v>
      </c>
      <c r="J163" s="139" t="str">
        <f>IF(I163=MAX($I$161:$I$164),"←☺"," ")</f>
        <v> </v>
      </c>
      <c r="K163" s="134" t="str">
        <f>IF(J163="←☺","лучший поставщик"," ")</f>
        <v> </v>
      </c>
      <c r="L163" s="135"/>
      <c r="M163" s="13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2:34" ht="27" customHeight="1" thickBot="1">
      <c r="B164" s="66" t="str">
        <f>IF($B$29=0," ",$B$29)</f>
        <v>Дилер</v>
      </c>
      <c r="C164" s="91" t="str">
        <f>IF(F161=0," ",1/F161)</f>
        <v> </v>
      </c>
      <c r="D164" s="65" t="str">
        <f>IF(F162=0," ",1/F162)</f>
        <v> </v>
      </c>
      <c r="E164" s="65" t="str">
        <f>IF(F163=0," ",1/F163)</f>
        <v> </v>
      </c>
      <c r="F164" s="124" t="str">
        <f>IF(F$161&lt;&gt;0,1," ")</f>
        <v> </v>
      </c>
      <c r="G164" s="94" t="str">
        <f>IF(AND(OR(C164=0,C164=" "),OR(D164=0,D164=" "),OR(E164=0,E164=" "),OR(F164=0,F164=" "))," ",IF(OR(C164=0,C164=" "),1,C164)*IF(OR(D164=0,D164=" "),1,D164)*IF(OR(E164=0,E164=" "),1,E164)*IF(OR(F164=0,F164=" "),1,F164))</f>
        <v> </v>
      </c>
      <c r="H164" s="95" t="str">
        <f>IF(G164=" "," ",POWER(G164,1/COUNT(C164:F164)))</f>
        <v> </v>
      </c>
      <c r="I164" s="100" t="str">
        <f>IF(H164=" "," ",H164/$H$165)</f>
        <v> </v>
      </c>
      <c r="J164" s="139" t="str">
        <f>IF(I164=MAX($I$161:$I$164),"←☺"," ")</f>
        <v> </v>
      </c>
      <c r="K164" s="134" t="str">
        <f>IF(J164="←☺","лучший поставщик"," ")</f>
        <v> </v>
      </c>
      <c r="L164" s="135"/>
      <c r="M164" s="133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2:34" ht="27" customHeight="1" hidden="1" outlineLevel="1" thickBot="1">
      <c r="B165" s="12"/>
      <c r="C165" s="40">
        <f>SUM(C161:C164)</f>
        <v>1</v>
      </c>
      <c r="D165" s="41">
        <f>SUM(D161:D164)</f>
        <v>1</v>
      </c>
      <c r="E165" s="41">
        <f>SUM(E161:E164)</f>
        <v>0</v>
      </c>
      <c r="F165" s="42">
        <f>SUM(F161:F164)</f>
        <v>0</v>
      </c>
      <c r="G165" s="69"/>
      <c r="H165" s="70">
        <f>SUM(H161:H164)</f>
        <v>2</v>
      </c>
      <c r="I165" s="68">
        <f>SUM(I161:I164)</f>
        <v>0</v>
      </c>
      <c r="J165" s="1"/>
      <c r="K165" s="133"/>
      <c r="L165" s="133"/>
      <c r="M165" s="133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2:34" ht="13.5" hidden="1" outlineLevel="1" thickBot="1">
      <c r="B166"/>
      <c r="C166" s="2"/>
      <c r="D166" s="2"/>
      <c r="E166" s="2"/>
      <c r="F166" s="2"/>
      <c r="G166" s="2"/>
      <c r="H166" s="2"/>
      <c r="I166" s="2"/>
      <c r="J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2:34" ht="13.5" hidden="1" outlineLevel="1" thickBot="1">
      <c r="B167" t="s">
        <v>3</v>
      </c>
      <c r="C167" s="43" t="str">
        <f>IF(I161=" "," ",C165*I161)</f>
        <v> </v>
      </c>
      <c r="D167" s="44" t="str">
        <f>IF(I162=" "," ",D165*I162)</f>
        <v> </v>
      </c>
      <c r="E167" s="44" t="str">
        <f>IF(I163=" "," ",E165*I163)</f>
        <v> </v>
      </c>
      <c r="F167" s="45" t="str">
        <f>IF(I164=" "," ",F165*I164)</f>
        <v> </v>
      </c>
      <c r="G167" s="46">
        <f>SUM(C167:F167)</f>
        <v>0</v>
      </c>
      <c r="H167" s="2"/>
      <c r="I167" s="2"/>
      <c r="J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2:34" ht="13.5" hidden="1" outlineLevel="1" thickBot="1">
      <c r="B168"/>
      <c r="C168" s="26"/>
      <c r="D168" s="26"/>
      <c r="E168" s="26"/>
      <c r="F168" s="26"/>
      <c r="G168" s="26"/>
      <c r="H168" s="2"/>
      <c r="I168" s="2"/>
      <c r="J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2:34" ht="15" hidden="1" outlineLevel="1">
      <c r="B169" t="s">
        <v>7</v>
      </c>
      <c r="C169" s="47" t="str">
        <f>IF(COUNT(C161:F161)=1," ",IF(G167=0," ",(G167-COUNT(C161:F161))/(COUNT(C161:F161)-1)))</f>
        <v> </v>
      </c>
      <c r="D169" s="30"/>
      <c r="E169" s="26"/>
      <c r="F169" s="26"/>
      <c r="G169" s="26"/>
      <c r="H169" s="2"/>
      <c r="I169" s="2"/>
      <c r="J169"/>
      <c r="P169"/>
      <c r="Q169" t="s">
        <v>139</v>
      </c>
      <c r="R169" s="88">
        <v>1</v>
      </c>
      <c r="S169" s="88">
        <v>2</v>
      </c>
      <c r="T169" s="88">
        <v>3</v>
      </c>
      <c r="U169" s="88">
        <v>4</v>
      </c>
      <c r="V169" s="88">
        <v>5</v>
      </c>
      <c r="W169" s="88">
        <v>6</v>
      </c>
      <c r="X169" s="88">
        <v>7</v>
      </c>
      <c r="Y169" s="88">
        <v>8</v>
      </c>
      <c r="Z169" s="88">
        <v>9</v>
      </c>
      <c r="AA169" s="88">
        <v>10</v>
      </c>
      <c r="AB169"/>
      <c r="AC169"/>
      <c r="AD169"/>
      <c r="AE169"/>
      <c r="AF169"/>
      <c r="AG169"/>
      <c r="AH169"/>
    </row>
    <row r="170" spans="2:34" ht="15.75" hidden="1" outlineLevel="1" thickBot="1">
      <c r="B170" t="s">
        <v>8</v>
      </c>
      <c r="C170" s="23" t="str">
        <f ca="1">IF(COUNT(C161:F161)&lt;=2," ",IF(C169=" "," ",C169/OFFSET(Q170,0,COUNT(C161:F161),1,1)))</f>
        <v> </v>
      </c>
      <c r="D170" s="30"/>
      <c r="E170" s="26"/>
      <c r="F170" s="26"/>
      <c r="G170" s="26"/>
      <c r="H170" s="2"/>
      <c r="I170" s="2"/>
      <c r="J170"/>
      <c r="P170"/>
      <c r="Q170" s="88" t="s">
        <v>140</v>
      </c>
      <c r="R170" s="88">
        <v>0</v>
      </c>
      <c r="S170" s="88">
        <v>0</v>
      </c>
      <c r="T170" s="88">
        <v>0.58</v>
      </c>
      <c r="U170" s="88">
        <v>0.9</v>
      </c>
      <c r="V170" s="88">
        <v>1.12</v>
      </c>
      <c r="W170" s="88">
        <v>1.24</v>
      </c>
      <c r="X170" s="88">
        <v>1.32</v>
      </c>
      <c r="Y170" s="88">
        <v>1.41</v>
      </c>
      <c r="Z170" s="88">
        <v>1.45</v>
      </c>
      <c r="AA170" s="88">
        <v>1.49</v>
      </c>
      <c r="AB170"/>
      <c r="AC170"/>
      <c r="AD170"/>
      <c r="AE170"/>
      <c r="AF170"/>
      <c r="AG170"/>
      <c r="AH170"/>
    </row>
    <row r="171" spans="3:34" ht="13.5" collapsed="1" thickBot="1">
      <c r="C171" s="141"/>
      <c r="D171" s="142"/>
      <c r="E171" s="143"/>
      <c r="F171" s="143"/>
      <c r="G171" s="143"/>
      <c r="H171" s="144"/>
      <c r="I171" s="144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2:34" ht="18" thickBot="1">
      <c r="B172" s="157" t="str">
        <f ca="1">IF(OFFSET(C161,COUNT(C161:F161)-2,COUNT(C161:F161)-1,1,1)=0," ",IF(C170=" "," ",IF(ABS(C170)&gt;0.1,"Отсутствует логика: проверить решение или сменить менеджера."," ")))</f>
        <v> </v>
      </c>
      <c r="C172" s="158"/>
      <c r="D172" s="158"/>
      <c r="E172" s="158"/>
      <c r="F172" s="158"/>
      <c r="G172" s="158"/>
      <c r="H172" s="158"/>
      <c r="I172" s="158"/>
      <c r="J172" s="159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6:34" ht="13.5" thickBot="1"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2:34" ht="26.25" customHeight="1">
      <c r="B174" s="174" t="s">
        <v>134</v>
      </c>
      <c r="C174" s="176" t="s">
        <v>2</v>
      </c>
      <c r="D174" s="178" t="s">
        <v>9</v>
      </c>
      <c r="E174" s="179"/>
      <c r="F174" s="179"/>
      <c r="G174" s="180"/>
      <c r="H174" s="168" t="s">
        <v>135</v>
      </c>
      <c r="I174" s="169"/>
      <c r="J174" s="169"/>
      <c r="K174" s="170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2:34" ht="90" customHeight="1" thickBot="1">
      <c r="B175" s="175"/>
      <c r="C175" s="177"/>
      <c r="D175" s="52" t="str">
        <f>IF($B$26=0," ",$B$26)</f>
        <v>Дистрибьютор1</v>
      </c>
      <c r="E175" s="53" t="str">
        <f>IF($B$27=0," ",$B$27)</f>
        <v>Дистрибьютор2</v>
      </c>
      <c r="F175" s="53" t="str">
        <f>IF($B$28=0," ",$B$28)</f>
        <v>Производитель</v>
      </c>
      <c r="G175" s="54" t="str">
        <f>IF($B$29=0," ",$B$29)</f>
        <v>Дилер</v>
      </c>
      <c r="H175" s="156" t="str">
        <f>$B$26</f>
        <v>Дистрибьютор1</v>
      </c>
      <c r="I175" s="55" t="str">
        <f>$B$27</f>
        <v>Дистрибьютор2</v>
      </c>
      <c r="J175" s="55" t="str">
        <f>$B$28</f>
        <v>Производитель</v>
      </c>
      <c r="K175" s="56" t="str">
        <f>$B$29</f>
        <v>Дилер</v>
      </c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27" customHeight="1">
      <c r="A176" s="136">
        <v>1</v>
      </c>
      <c r="B176" s="101" t="str">
        <f aca="true" t="shared" si="13" ref="B176:B185">IF(B5=0," ",B5)</f>
        <v>Себестоимость товара</v>
      </c>
      <c r="C176" s="102" t="str">
        <f>O5</f>
        <v> </v>
      </c>
      <c r="D176" s="103" t="str">
        <f>I26</f>
        <v> </v>
      </c>
      <c r="E176" s="104" t="str">
        <f>I27</f>
        <v> </v>
      </c>
      <c r="F176" s="104" t="str">
        <f>I28</f>
        <v> </v>
      </c>
      <c r="G176" s="105" t="str">
        <f>I29</f>
        <v> </v>
      </c>
      <c r="H176" s="106" t="str">
        <f>IF(OR($C176=" ",D176=" ")," ",$C176*D176)</f>
        <v> </v>
      </c>
      <c r="I176" s="107" t="str">
        <f>IF(OR($C176=" ",E176=" ")," ",$C176*E176)</f>
        <v> </v>
      </c>
      <c r="J176" s="107" t="str">
        <f>IF(OR($C176=" ",F176=" ")," ",$C176*F176)</f>
        <v> </v>
      </c>
      <c r="K176" s="108" t="str">
        <f>IF(OR($C176=" ",G176=" ")," ",$C176*G176)</f>
        <v> </v>
      </c>
      <c r="L176" s="139" t="str">
        <f>IF(C176=MAX($C$176:$C$185),"←☺"," ")</f>
        <v> </v>
      </c>
      <c r="M176" s="134" t="str">
        <f>IF(L176="←☺","главный фактор"," ")</f>
        <v> </v>
      </c>
      <c r="O176" s="134" t="str">
        <f>IF(L176="←☺","главный фактор"," ")</f>
        <v> </v>
      </c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27" customHeight="1">
      <c r="A177" s="136">
        <v>2</v>
      </c>
      <c r="B177" s="109" t="str">
        <f t="shared" si="13"/>
        <v>Качество</v>
      </c>
      <c r="C177" s="110" t="str">
        <f aca="true" t="shared" si="14" ref="C177:C184">O6</f>
        <v> </v>
      </c>
      <c r="D177" s="111" t="str">
        <f>I41</f>
        <v> </v>
      </c>
      <c r="E177" s="112" t="str">
        <f>I42</f>
        <v> </v>
      </c>
      <c r="F177" s="112" t="str">
        <f>I43</f>
        <v> </v>
      </c>
      <c r="G177" s="113" t="str">
        <f>I44</f>
        <v> </v>
      </c>
      <c r="H177" s="111" t="str">
        <f aca="true" t="shared" si="15" ref="H177:H185">IF(OR($C177=" ",D177=" ")," ",$C177*D177)</f>
        <v> </v>
      </c>
      <c r="I177" s="112" t="str">
        <f aca="true" t="shared" si="16" ref="I177:I185">IF(OR($C177=" ",E177=" ")," ",$C177*E177)</f>
        <v> </v>
      </c>
      <c r="J177" s="112" t="str">
        <f aca="true" t="shared" si="17" ref="J177:J184">IF(OR($C177=" ",F177=" ")," ",$C177*F177)</f>
        <v> </v>
      </c>
      <c r="K177" s="114" t="str">
        <f aca="true" t="shared" si="18" ref="K177:K184">IF(OR($C177=" ",G177=" ")," ",$C177*G177)</f>
        <v> </v>
      </c>
      <c r="L177" s="139" t="str">
        <f aca="true" t="shared" si="19" ref="L177:L184">IF(C177=MAX($C$176:$C$185),"←☺"," ")</f>
        <v> </v>
      </c>
      <c r="M177" s="134" t="str">
        <f aca="true" t="shared" si="20" ref="M177:M185">IF(L177="←☺","главный фактор"," ")</f>
        <v> </v>
      </c>
      <c r="O177" s="134" t="str">
        <f aca="true" t="shared" si="21" ref="O177:O185">IF(L177="←☺","главный фактор"," ")</f>
        <v> </v>
      </c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27" customHeight="1">
      <c r="A178" s="136">
        <v>3</v>
      </c>
      <c r="B178" s="109" t="str">
        <f t="shared" si="13"/>
        <v>Финансовые условия</v>
      </c>
      <c r="C178" s="110" t="str">
        <f t="shared" si="14"/>
        <v> </v>
      </c>
      <c r="D178" s="111" t="str">
        <f>IF(D56=0," ",I56)</f>
        <v> </v>
      </c>
      <c r="E178" s="112" t="str">
        <f>IF(D56=0," ",I57)</f>
        <v> </v>
      </c>
      <c r="F178" s="112" t="str">
        <f>I58</f>
        <v> </v>
      </c>
      <c r="G178" s="113" t="str">
        <f>I59</f>
        <v> </v>
      </c>
      <c r="H178" s="111" t="str">
        <f>IF(OR($C178=" ",D178=" ")," ",$C178*D178)</f>
        <v> </v>
      </c>
      <c r="I178" s="112" t="str">
        <f t="shared" si="16"/>
        <v> </v>
      </c>
      <c r="J178" s="112" t="str">
        <f t="shared" si="17"/>
        <v> </v>
      </c>
      <c r="K178" s="114" t="str">
        <f t="shared" si="18"/>
        <v> </v>
      </c>
      <c r="L178" s="139" t="str">
        <f t="shared" si="19"/>
        <v> </v>
      </c>
      <c r="M178" s="134" t="str">
        <f t="shared" si="20"/>
        <v> </v>
      </c>
      <c r="O178" s="134" t="str">
        <f t="shared" si="21"/>
        <v> </v>
      </c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27" customHeight="1">
      <c r="A179" s="136">
        <v>4</v>
      </c>
      <c r="B179" s="109" t="str">
        <f t="shared" si="13"/>
        <v>Сроки поставок</v>
      </c>
      <c r="C179" s="110" t="str">
        <f t="shared" si="14"/>
        <v> </v>
      </c>
      <c r="D179" s="111" t="str">
        <f>IF(D71=0," ",I71)</f>
        <v> </v>
      </c>
      <c r="E179" s="112" t="str">
        <f>IF(D71=0," ",I72)</f>
        <v> </v>
      </c>
      <c r="F179" s="112" t="str">
        <f>I73</f>
        <v> </v>
      </c>
      <c r="G179" s="113" t="str">
        <f>I74</f>
        <v> </v>
      </c>
      <c r="H179" s="111" t="str">
        <f t="shared" si="15"/>
        <v> </v>
      </c>
      <c r="I179" s="112" t="str">
        <f t="shared" si="16"/>
        <v> </v>
      </c>
      <c r="J179" s="112" t="str">
        <f t="shared" si="17"/>
        <v> </v>
      </c>
      <c r="K179" s="114" t="str">
        <f t="shared" si="18"/>
        <v> </v>
      </c>
      <c r="L179" s="139" t="str">
        <f t="shared" si="19"/>
        <v> </v>
      </c>
      <c r="M179" s="134" t="str">
        <f t="shared" si="20"/>
        <v> </v>
      </c>
      <c r="O179" s="134" t="str">
        <f t="shared" si="21"/>
        <v> </v>
      </c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27" customHeight="1">
      <c r="A180" s="136">
        <v>5</v>
      </c>
      <c r="B180" s="109" t="str">
        <f t="shared" si="13"/>
        <v>Соблюдение сроков поставок</v>
      </c>
      <c r="C180" s="110" t="str">
        <f t="shared" si="14"/>
        <v> </v>
      </c>
      <c r="D180" s="111" t="str">
        <f>IF(D86=0," ",I86)</f>
        <v> </v>
      </c>
      <c r="E180" s="112" t="str">
        <f>IF(D86=0," ",I87)</f>
        <v> </v>
      </c>
      <c r="F180" s="112" t="str">
        <f>I88</f>
        <v> </v>
      </c>
      <c r="G180" s="113" t="str">
        <f>I89</f>
        <v> </v>
      </c>
      <c r="H180" s="111" t="str">
        <f t="shared" si="15"/>
        <v> </v>
      </c>
      <c r="I180" s="112" t="str">
        <f t="shared" si="16"/>
        <v> </v>
      </c>
      <c r="J180" s="112" t="str">
        <f t="shared" si="17"/>
        <v> </v>
      </c>
      <c r="K180" s="114" t="str">
        <f t="shared" si="18"/>
        <v> </v>
      </c>
      <c r="L180" s="139" t="str">
        <f t="shared" si="19"/>
        <v> </v>
      </c>
      <c r="M180" s="134" t="str">
        <f t="shared" si="20"/>
        <v> </v>
      </c>
      <c r="O180" s="134" t="str">
        <f t="shared" si="21"/>
        <v> </v>
      </c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ht="27" customHeight="1">
      <c r="A181" s="136">
        <v>6</v>
      </c>
      <c r="B181" s="109" t="str">
        <f t="shared" si="13"/>
        <v>Качество обслуживания</v>
      </c>
      <c r="C181" s="110" t="str">
        <f t="shared" si="14"/>
        <v> </v>
      </c>
      <c r="D181" s="111" t="str">
        <f>IF(D101=0," ",I101)</f>
        <v> </v>
      </c>
      <c r="E181" s="112" t="str">
        <f>IF(D101=0," ",I102)</f>
        <v> </v>
      </c>
      <c r="F181" s="112" t="str">
        <f>I103</f>
        <v> </v>
      </c>
      <c r="G181" s="113" t="str">
        <f>I104</f>
        <v> </v>
      </c>
      <c r="H181" s="111" t="str">
        <f t="shared" si="15"/>
        <v> </v>
      </c>
      <c r="I181" s="112" t="str">
        <f t="shared" si="16"/>
        <v> </v>
      </c>
      <c r="J181" s="112" t="str">
        <f t="shared" si="17"/>
        <v> </v>
      </c>
      <c r="K181" s="114" t="str">
        <f t="shared" si="18"/>
        <v> </v>
      </c>
      <c r="L181" s="139" t="str">
        <f t="shared" si="19"/>
        <v> </v>
      </c>
      <c r="M181" s="134" t="str">
        <f t="shared" si="20"/>
        <v> </v>
      </c>
      <c r="O181" s="134" t="str">
        <f t="shared" si="21"/>
        <v> </v>
      </c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ht="27" customHeight="1">
      <c r="A182" s="136">
        <v>7</v>
      </c>
      <c r="B182" s="109" t="str">
        <f t="shared" si="13"/>
        <v>Минимальная норма отгрузки</v>
      </c>
      <c r="C182" s="110" t="str">
        <f t="shared" si="14"/>
        <v> </v>
      </c>
      <c r="D182" s="111" t="str">
        <f>IF(D116=0," ",I116)</f>
        <v> </v>
      </c>
      <c r="E182" s="112" t="str">
        <f>IF(D116=0," ",I117)</f>
        <v> </v>
      </c>
      <c r="F182" s="112" t="str">
        <f>I118</f>
        <v> </v>
      </c>
      <c r="G182" s="113" t="str">
        <f>I119</f>
        <v> </v>
      </c>
      <c r="H182" s="111" t="str">
        <f t="shared" si="15"/>
        <v> </v>
      </c>
      <c r="I182" s="112" t="str">
        <f t="shared" si="16"/>
        <v> </v>
      </c>
      <c r="J182" s="112" t="str">
        <f t="shared" si="17"/>
        <v> </v>
      </c>
      <c r="K182" s="114" t="str">
        <f t="shared" si="18"/>
        <v> </v>
      </c>
      <c r="L182" s="139" t="str">
        <f t="shared" si="19"/>
        <v> </v>
      </c>
      <c r="M182" s="134" t="str">
        <f t="shared" si="20"/>
        <v> </v>
      </c>
      <c r="O182" s="134" t="str">
        <f t="shared" si="21"/>
        <v> </v>
      </c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ht="27" customHeight="1">
      <c r="A183" s="136">
        <v>8</v>
      </c>
      <c r="B183" s="109" t="str">
        <f t="shared" si="13"/>
        <v>Готовность к поставке</v>
      </c>
      <c r="C183" s="110" t="str">
        <f t="shared" si="14"/>
        <v> </v>
      </c>
      <c r="D183" s="111" t="str">
        <f>IF(D131=0," ",I131)</f>
        <v> </v>
      </c>
      <c r="E183" s="112" t="str">
        <f>IF(D131=0," ",I132)</f>
        <v> </v>
      </c>
      <c r="F183" s="112" t="str">
        <f>I133</f>
        <v> </v>
      </c>
      <c r="G183" s="113" t="str">
        <f>I134</f>
        <v> </v>
      </c>
      <c r="H183" s="111" t="str">
        <f t="shared" si="15"/>
        <v> </v>
      </c>
      <c r="I183" s="112" t="str">
        <f t="shared" si="16"/>
        <v> </v>
      </c>
      <c r="J183" s="112" t="str">
        <f t="shared" si="17"/>
        <v> </v>
      </c>
      <c r="K183" s="114" t="str">
        <f t="shared" si="18"/>
        <v> </v>
      </c>
      <c r="L183" s="139" t="str">
        <f t="shared" si="19"/>
        <v> </v>
      </c>
      <c r="M183" s="134" t="str">
        <f t="shared" si="20"/>
        <v> </v>
      </c>
      <c r="O183" s="134" t="str">
        <f t="shared" si="21"/>
        <v> </v>
      </c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ht="27" customHeight="1">
      <c r="A184" s="136">
        <v>9</v>
      </c>
      <c r="B184" s="109" t="str">
        <f t="shared" si="13"/>
        <v>Комплексность удовлетворения спроса</v>
      </c>
      <c r="C184" s="110" t="str">
        <f t="shared" si="14"/>
        <v> </v>
      </c>
      <c r="D184" s="111" t="str">
        <f>IF(D146=0," ",I146)</f>
        <v> </v>
      </c>
      <c r="E184" s="112" t="str">
        <f>IF(D146=0," ",I147)</f>
        <v> </v>
      </c>
      <c r="F184" s="112" t="str">
        <f>I148</f>
        <v> </v>
      </c>
      <c r="G184" s="113" t="str">
        <f>I149</f>
        <v> </v>
      </c>
      <c r="H184" s="111" t="str">
        <f t="shared" si="15"/>
        <v> </v>
      </c>
      <c r="I184" s="112" t="str">
        <f t="shared" si="16"/>
        <v> </v>
      </c>
      <c r="J184" s="112" t="str">
        <f t="shared" si="17"/>
        <v> </v>
      </c>
      <c r="K184" s="114" t="str">
        <f t="shared" si="18"/>
        <v> </v>
      </c>
      <c r="L184" s="139" t="str">
        <f t="shared" si="19"/>
        <v> </v>
      </c>
      <c r="M184" s="134" t="str">
        <f t="shared" si="20"/>
        <v> </v>
      </c>
      <c r="O184" s="134" t="str">
        <f t="shared" si="21"/>
        <v> </v>
      </c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ht="27" customHeight="1" thickBot="1">
      <c r="A185" s="136">
        <v>10</v>
      </c>
      <c r="B185" s="115" t="str">
        <f t="shared" si="13"/>
        <v>Порядок удовлетворения рекламаций</v>
      </c>
      <c r="C185" s="116" t="str">
        <f>O14</f>
        <v> </v>
      </c>
      <c r="D185" s="117" t="str">
        <f>IF(D161=0," ",I161)</f>
        <v> </v>
      </c>
      <c r="E185" s="118" t="str">
        <f>IF(D161=0," ",I162)</f>
        <v> </v>
      </c>
      <c r="F185" s="118" t="str">
        <f>I163</f>
        <v> </v>
      </c>
      <c r="G185" s="119" t="str">
        <f>I164</f>
        <v> </v>
      </c>
      <c r="H185" s="120" t="str">
        <f t="shared" si="15"/>
        <v> </v>
      </c>
      <c r="I185" s="121" t="str">
        <f t="shared" si="16"/>
        <v> </v>
      </c>
      <c r="J185" s="121" t="str">
        <f>IF(OR($C185=" ",F185=" ")," ",$C185*F185)</f>
        <v> </v>
      </c>
      <c r="K185" s="122" t="str">
        <f>IF(OR($C185=" ",G185=" ")," ",$C185*G185)</f>
        <v> </v>
      </c>
      <c r="L185" s="139" t="str">
        <f>IF(C185=MAX($C$176:$C$185),"←☺"," ")</f>
        <v> </v>
      </c>
      <c r="M185" s="134" t="str">
        <f t="shared" si="20"/>
        <v> </v>
      </c>
      <c r="O185" s="134" t="str">
        <f t="shared" si="21"/>
        <v> </v>
      </c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2:34" ht="27" customHeight="1" thickBot="1">
      <c r="B186" s="140"/>
      <c r="C186" s="171" t="s">
        <v>136</v>
      </c>
      <c r="D186" s="172"/>
      <c r="E186" s="172"/>
      <c r="F186" s="172"/>
      <c r="G186" s="173"/>
      <c r="H186" s="152" t="str">
        <f>IF(SUM(H176:H185)=0," ",SUM(H176:H185))</f>
        <v> </v>
      </c>
      <c r="I186" s="153" t="str">
        <f>IF(SUM(I176:I185)=0," ",SUM(I176:I185))</f>
        <v> </v>
      </c>
      <c r="J186" s="153" t="str">
        <f>IF(SUM(J176:J185)=0," ",SUM(J176:J185))</f>
        <v> </v>
      </c>
      <c r="K186" s="154" t="str">
        <f>IF(SUM(K176:K185)=0," ",SUM(K176:K185))</f>
        <v> </v>
      </c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8:34" ht="37.5" customHeight="1" thickBot="1">
      <c r="H187" s="71" t="str">
        <f>IF(H186=MAX($H$186:$K$186),"☺↑"," ")</f>
        <v> </v>
      </c>
      <c r="I187" s="72" t="str">
        <f>IF(I186=MAX($H$186:$K$186),"☺↑"," ")</f>
        <v> </v>
      </c>
      <c r="J187" s="72" t="str">
        <f>IF(J186=MAX($H$186:$K$186),"☺↑"," ")</f>
        <v> </v>
      </c>
      <c r="K187" s="73" t="str">
        <f>IF(K186=MAX($H$186:$K$186),"☺↑"," ")</f>
        <v> </v>
      </c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8:11" ht="120.75" customHeight="1">
      <c r="H188" s="155" t="str">
        <f>IF(H187="☺↑","лучший поставщик"," ")</f>
        <v> </v>
      </c>
      <c r="I188" s="155" t="str">
        <f>IF(I187="☺↑","лучший поставщик"," ")</f>
        <v> </v>
      </c>
      <c r="J188" s="155" t="str">
        <f>IF(J187="☺↑","лучший поставщик"," ")</f>
        <v> </v>
      </c>
      <c r="K188" s="155" t="str">
        <f>IF(K187="☺↑","лучший поставщик"," ")</f>
        <v> </v>
      </c>
    </row>
    <row r="189" spans="6:7" ht="12.75" customHeight="1">
      <c r="F189" s="137"/>
      <c r="G189" s="138"/>
    </row>
  </sheetData>
  <sheetProtection password="C644" sheet="1" objects="1" scenarios="1"/>
  <protectedRanges>
    <protectedRange sqref="B26:B29" name="Названия поставщиков"/>
    <protectedRange sqref="D26:F26 E27:F27 F28 D41:F41 E42:F42 F43 D56:F56 E57:F57 F58 D71:F71 E72:F72 F73 D86:F86 E87:F87 F88 D101:F101 E102:F102 F103 D116:F116 E117:F117 F118 D131:F131 E132:F132 F133 D146:F146 E147:F147 F148 D161:F161 E162:F162 F163" name="Ф Ф Ф..."/>
    <protectedRange sqref="E6:L6 D5:L5 F7:L7 G8:L8 H9:L9 I10:L10 J11:L11 K12:L12 L13" name="Факторы"/>
    <protectedRange sqref="B5:B14 B176:B185" name="Названия факторов"/>
  </protectedRanges>
  <mergeCells count="28">
    <mergeCell ref="B129:I129"/>
    <mergeCell ref="B159:I159"/>
    <mergeCell ref="H174:K174"/>
    <mergeCell ref="C186:G186"/>
    <mergeCell ref="B174:B175"/>
    <mergeCell ref="C174:C175"/>
    <mergeCell ref="D174:G174"/>
    <mergeCell ref="B172:J172"/>
    <mergeCell ref="B142:J142"/>
    <mergeCell ref="B144:I144"/>
    <mergeCell ref="B114:I114"/>
    <mergeCell ref="B127:J127"/>
    <mergeCell ref="B22:J22"/>
    <mergeCell ref="B37:J37"/>
    <mergeCell ref="B24:I24"/>
    <mergeCell ref="B67:J67"/>
    <mergeCell ref="B39:I39"/>
    <mergeCell ref="B52:J52"/>
    <mergeCell ref="B157:J157"/>
    <mergeCell ref="B2:H2"/>
    <mergeCell ref="J2:AJ2"/>
    <mergeCell ref="B54:I54"/>
    <mergeCell ref="B84:I84"/>
    <mergeCell ref="B97:J97"/>
    <mergeCell ref="B99:I99"/>
    <mergeCell ref="B69:I69"/>
    <mergeCell ref="B82:J82"/>
    <mergeCell ref="B112:J11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Фишер Андрей</dc:creator>
  <cp:keywords/>
  <dc:description/>
  <cp:lastModifiedBy>Vladislav G. Artamonov</cp:lastModifiedBy>
  <cp:lastPrinted>2005-11-23T02:18:37Z</cp:lastPrinted>
  <dcterms:created xsi:type="dcterms:W3CDTF">1996-10-08T23:32:33Z</dcterms:created>
  <dcterms:modified xsi:type="dcterms:W3CDTF">2007-04-15T10:41:08Z</dcterms:modified>
  <cp:category/>
  <cp:version/>
  <cp:contentType/>
  <cp:contentStatus/>
</cp:coreProperties>
</file>